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1data\Outputs\UNFCCC Reports\NIR 2023\Annexes\Website Annexes\"/>
    </mc:Choice>
  </mc:AlternateContent>
  <xr:revisionPtr revIDLastSave="0" documentId="13_ncr:1_{230CA174-98E4-4746-9754-14DCA99881D9}" xr6:coauthVersionLast="47" xr6:coauthVersionMax="47" xr10:uidLastSave="{00000000-0000-0000-0000-000000000000}"/>
  <bookViews>
    <workbookView xWindow="-120" yWindow="-120" windowWidth="29040" windowHeight="15840" tabRatio="805" activeTab="6" xr2:uid="{00000000-000D-0000-FFFF-FFFF00000000}"/>
  </bookViews>
  <sheets>
    <sheet name="Table 10.2 total by gas" sheetId="1" r:id="rId1"/>
    <sheet name="Figure 10.1 Energy" sheetId="3" r:id="rId2"/>
    <sheet name="Figure 10.2 IPPU" sheetId="5" r:id="rId3"/>
    <sheet name="Figure 10.3 Agriculture" sheetId="6" r:id="rId4"/>
    <sheet name="Figure 10.4 LULUCF" sheetId="12" r:id="rId5"/>
    <sheet name="Figure 10.5 Waste" sheetId="7" r:id="rId6"/>
    <sheet name="T.10.3 total by sector &amp; F.10.6" sheetId="2" r:id="rId7"/>
  </sheets>
  <definedNames>
    <definedName name="_Toc434941777" localSheetId="6">'T.10.3 total by sector &amp; F.10.6'!$B$78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9" i="7" l="1"/>
  <c r="D11" i="2" l="1"/>
  <c r="E11" i="2"/>
  <c r="H11" i="2"/>
  <c r="I11" i="2"/>
  <c r="L11" i="2"/>
  <c r="M11" i="2"/>
  <c r="P11" i="2"/>
  <c r="Q11" i="2"/>
  <c r="T11" i="2"/>
  <c r="U11" i="2"/>
  <c r="X11" i="2"/>
  <c r="Y11" i="2"/>
  <c r="AB11" i="2"/>
  <c r="AC11" i="2"/>
  <c r="AF11" i="2"/>
  <c r="AG11" i="2"/>
  <c r="AD11" i="2" l="1"/>
  <c r="AA11" i="2"/>
  <c r="S11" i="2"/>
  <c r="G11" i="2"/>
  <c r="AE11" i="2"/>
  <c r="W11" i="2"/>
  <c r="O11" i="2"/>
  <c r="K11" i="2"/>
  <c r="C11" i="2"/>
  <c r="Z11" i="2"/>
  <c r="V11" i="2"/>
  <c r="R11" i="2"/>
  <c r="N11" i="2"/>
  <c r="J11" i="2"/>
  <c r="F11" i="2"/>
  <c r="AG24" i="12" l="1"/>
  <c r="AF24" i="12"/>
  <c r="AE24" i="12"/>
  <c r="AD24" i="12"/>
  <c r="AC24" i="12"/>
  <c r="AB24" i="12"/>
  <c r="Z24" i="12"/>
  <c r="Y24" i="12"/>
  <c r="X24" i="12"/>
  <c r="W24" i="12"/>
  <c r="V24" i="12"/>
  <c r="U24" i="12"/>
  <c r="T24" i="12"/>
  <c r="R24" i="12"/>
  <c r="Q24" i="12"/>
  <c r="P24" i="12"/>
  <c r="O24" i="12"/>
  <c r="N24" i="12"/>
  <c r="M24" i="12"/>
  <c r="L24" i="12"/>
  <c r="J24" i="12"/>
  <c r="I24" i="12"/>
  <c r="H24" i="12"/>
  <c r="G24" i="12"/>
  <c r="F24" i="12"/>
  <c r="E24" i="12"/>
  <c r="D24" i="12"/>
  <c r="AG20" i="12"/>
  <c r="AF20" i="12"/>
  <c r="AE20" i="12"/>
  <c r="AD20" i="12"/>
  <c r="AC20" i="12"/>
  <c r="AB20" i="12"/>
  <c r="AA20" i="12"/>
  <c r="Y20" i="12"/>
  <c r="X20" i="12"/>
  <c r="W20" i="12"/>
  <c r="V20" i="12"/>
  <c r="U20" i="12"/>
  <c r="T20" i="12"/>
  <c r="S20" i="12"/>
  <c r="Q20" i="12"/>
  <c r="P20" i="12"/>
  <c r="O20" i="12"/>
  <c r="N20" i="12"/>
  <c r="M20" i="12"/>
  <c r="L20" i="12"/>
  <c r="K20" i="12"/>
  <c r="I20" i="12"/>
  <c r="H20" i="12"/>
  <c r="G20" i="12"/>
  <c r="F20" i="12"/>
  <c r="E20" i="12"/>
  <c r="D20" i="12"/>
  <c r="C20" i="12"/>
  <c r="AF16" i="12"/>
  <c r="AC16" i="12"/>
  <c r="AB16" i="12"/>
  <c r="X16" i="12"/>
  <c r="W16" i="12"/>
  <c r="U16" i="12"/>
  <c r="T16" i="12"/>
  <c r="P16" i="12"/>
  <c r="O16" i="12"/>
  <c r="M16" i="12"/>
  <c r="L16" i="12"/>
  <c r="H16" i="12"/>
  <c r="E16" i="12"/>
  <c r="D16" i="12"/>
  <c r="AE12" i="12"/>
  <c r="AD12" i="12"/>
  <c r="AB12" i="12"/>
  <c r="AA12" i="12"/>
  <c r="W12" i="12"/>
  <c r="V12" i="12"/>
  <c r="T12" i="12"/>
  <c r="S12" i="12"/>
  <c r="O12" i="12"/>
  <c r="L12" i="12"/>
  <c r="K12" i="12"/>
  <c r="G12" i="12"/>
  <c r="F12" i="12"/>
  <c r="D12" i="12"/>
  <c r="C12" i="12"/>
  <c r="AD8" i="12"/>
  <c r="AC8" i="12"/>
  <c r="AB8" i="12"/>
  <c r="AA8" i="12"/>
  <c r="Z8" i="12"/>
  <c r="X8" i="12"/>
  <c r="V8" i="12"/>
  <c r="T8" i="12"/>
  <c r="S8" i="12"/>
  <c r="R8" i="12"/>
  <c r="N8" i="12"/>
  <c r="M8" i="12"/>
  <c r="K8" i="12"/>
  <c r="J8" i="12"/>
  <c r="F8" i="12"/>
  <c r="E8" i="12"/>
  <c r="C8" i="12"/>
  <c r="AG4" i="12"/>
  <c r="AC4" i="12"/>
  <c r="Z4" i="12"/>
  <c r="Y4" i="12"/>
  <c r="U4" i="12"/>
  <c r="T4" i="12"/>
  <c r="R4" i="12"/>
  <c r="Q4" i="12"/>
  <c r="M4" i="12"/>
  <c r="L4" i="12"/>
  <c r="J4" i="12"/>
  <c r="I4" i="12"/>
  <c r="E4" i="12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F4" i="12" l="1"/>
  <c r="N4" i="12"/>
  <c r="V4" i="12"/>
  <c r="AD4" i="12"/>
  <c r="G8" i="12"/>
  <c r="O8" i="12"/>
  <c r="W8" i="12"/>
  <c r="AE8" i="12"/>
  <c r="H12" i="12"/>
  <c r="P12" i="12"/>
  <c r="X12" i="12"/>
  <c r="AF12" i="12"/>
  <c r="I16" i="12"/>
  <c r="Q16" i="12"/>
  <c r="AG16" i="12"/>
  <c r="J20" i="12"/>
  <c r="R20" i="12"/>
  <c r="Z20" i="12"/>
  <c r="C24" i="12"/>
  <c r="K24" i="12"/>
  <c r="S24" i="12"/>
  <c r="AA24" i="12"/>
  <c r="H4" i="12"/>
  <c r="X4" i="12"/>
  <c r="AF4" i="12"/>
  <c r="Q8" i="12"/>
  <c r="Y8" i="12"/>
  <c r="J12" i="12"/>
  <c r="R12" i="12"/>
  <c r="C16" i="12"/>
  <c r="K16" i="12"/>
  <c r="AA16" i="12"/>
  <c r="G4" i="12"/>
  <c r="K4" i="12"/>
  <c r="S4" i="12"/>
  <c r="W4" i="12"/>
  <c r="AE4" i="12"/>
  <c r="D8" i="12"/>
  <c r="L8" i="12"/>
  <c r="P8" i="12"/>
  <c r="E12" i="12"/>
  <c r="I12" i="12"/>
  <c r="Q12" i="12"/>
  <c r="U12" i="12"/>
  <c r="AC12" i="12"/>
  <c r="AG12" i="12"/>
  <c r="J16" i="12"/>
  <c r="N16" i="12"/>
  <c r="V16" i="12"/>
  <c r="Z16" i="12"/>
  <c r="C4" i="12"/>
  <c r="O4" i="12"/>
  <c r="AA4" i="12"/>
  <c r="H8" i="12"/>
  <c r="AF8" i="12"/>
  <c r="M12" i="12"/>
  <c r="Y12" i="12"/>
  <c r="F16" i="12"/>
  <c r="R16" i="12"/>
  <c r="AD16" i="12"/>
  <c r="D4" i="12"/>
  <c r="P4" i="12"/>
  <c r="AB4" i="12"/>
  <c r="I8" i="12"/>
  <c r="U8" i="12"/>
  <c r="AG8" i="12"/>
  <c r="N12" i="12"/>
  <c r="Z12" i="12"/>
  <c r="G16" i="12"/>
  <c r="S16" i="12"/>
  <c r="AE16" i="12"/>
  <c r="Y16" i="12"/>
  <c r="Y9" i="3" l="1"/>
  <c r="Q9" i="3"/>
  <c r="I9" i="3"/>
  <c r="AG9" i="3"/>
  <c r="Z9" i="3"/>
  <c r="R9" i="3"/>
  <c r="N9" i="3"/>
  <c r="J9" i="3"/>
  <c r="AD9" i="3"/>
  <c r="V9" i="3"/>
  <c r="F9" i="3"/>
  <c r="AC9" i="3"/>
  <c r="U9" i="3"/>
  <c r="M9" i="3"/>
  <c r="E9" i="3"/>
  <c r="AB9" i="3"/>
  <c r="T9" i="3"/>
  <c r="L9" i="3"/>
  <c r="D9" i="3"/>
  <c r="W9" i="3"/>
  <c r="O9" i="3"/>
  <c r="G9" i="3"/>
  <c r="AE9" i="3"/>
  <c r="AA9" i="3"/>
  <c r="S9" i="3"/>
  <c r="K9" i="3"/>
  <c r="AF9" i="3"/>
  <c r="X9" i="3"/>
  <c r="P9" i="3"/>
  <c r="H9" i="3"/>
  <c r="AE4" i="3" l="1"/>
  <c r="AD4" i="3" l="1"/>
  <c r="AC4" i="3" l="1"/>
  <c r="P4" i="3" l="1"/>
  <c r="V4" i="3"/>
  <c r="Q4" i="3"/>
  <c r="O4" i="3"/>
  <c r="Z4" i="3"/>
  <c r="T4" i="3"/>
  <c r="N4" i="3"/>
  <c r="U4" i="3"/>
  <c r="S4" i="3"/>
  <c r="R4" i="3" l="1"/>
  <c r="AA4" i="3"/>
  <c r="Y4" i="3"/>
  <c r="W4" i="3"/>
  <c r="AB4" i="3"/>
  <c r="M4" i="3" l="1"/>
  <c r="G4" i="3" l="1"/>
  <c r="D4" i="3"/>
  <c r="J4" i="3"/>
  <c r="I4" i="3"/>
  <c r="K4" i="3"/>
  <c r="E4" i="3"/>
  <c r="F4" i="3"/>
  <c r="H4" i="3"/>
  <c r="L4" i="3"/>
  <c r="AF4" i="3" l="1"/>
  <c r="AG4" i="3" l="1"/>
  <c r="X4" i="3" l="1"/>
  <c r="Z6" i="6" l="1"/>
  <c r="R6" i="6"/>
  <c r="J6" i="6"/>
  <c r="M6" i="6"/>
  <c r="E6" i="6"/>
  <c r="U6" i="6"/>
  <c r="AE6" i="6"/>
  <c r="W6" i="6"/>
  <c r="O6" i="6"/>
  <c r="G6" i="6"/>
  <c r="AC6" i="6"/>
  <c r="AG6" i="6"/>
  <c r="Y6" i="6"/>
  <c r="Q6" i="6"/>
  <c r="I6" i="6"/>
  <c r="AF6" i="6"/>
  <c r="X6" i="6"/>
  <c r="P6" i="6"/>
  <c r="H6" i="6"/>
  <c r="AD6" i="6"/>
  <c r="V6" i="6"/>
  <c r="N6" i="6"/>
  <c r="F6" i="6"/>
  <c r="AB6" i="6"/>
  <c r="T6" i="6"/>
  <c r="L6" i="6"/>
  <c r="D6" i="6"/>
  <c r="AA6" i="6"/>
  <c r="S6" i="6"/>
  <c r="K6" i="6"/>
  <c r="AG41" i="2" l="1"/>
  <c r="AG30" i="2"/>
  <c r="AG43" i="2"/>
  <c r="AG32" i="2"/>
  <c r="AG33" i="2"/>
  <c r="AG34" i="2"/>
  <c r="AG35" i="2"/>
  <c r="AG11" i="7"/>
  <c r="AG28" i="7"/>
  <c r="AG30" i="12"/>
  <c r="AG70" i="12"/>
  <c r="AG78" i="12"/>
  <c r="AG79" i="12"/>
  <c r="AG81" i="12"/>
  <c r="AG83" i="12"/>
  <c r="AG86" i="12"/>
  <c r="AG87" i="12"/>
  <c r="AG33" i="6"/>
  <c r="AG34" i="6"/>
  <c r="AG88" i="12" l="1"/>
  <c r="AG80" i="12"/>
  <c r="AG72" i="12"/>
  <c r="AG75" i="12"/>
  <c r="AG71" i="12"/>
  <c r="AG22" i="7"/>
  <c r="AG39" i="7" s="1"/>
  <c r="AG45" i="2"/>
  <c r="AG44" i="2"/>
  <c r="AG69" i="12"/>
  <c r="AG47" i="2"/>
  <c r="AG68" i="12"/>
  <c r="AG29" i="2"/>
  <c r="AG82" i="12"/>
  <c r="AG42" i="2"/>
  <c r="AG84" i="12"/>
  <c r="AG76" i="12"/>
  <c r="AG19" i="7"/>
  <c r="AG62" i="12"/>
  <c r="AG38" i="7"/>
  <c r="AG37" i="7"/>
  <c r="AG77" i="12"/>
  <c r="AG31" i="2"/>
  <c r="AG91" i="12"/>
  <c r="AG90" i="12"/>
  <c r="AG67" i="12"/>
  <c r="AG45" i="7"/>
  <c r="AG43" i="7"/>
  <c r="AG44" i="7"/>
  <c r="AG46" i="2"/>
  <c r="AG4" i="7"/>
  <c r="AG11" i="6"/>
  <c r="AG72" i="5"/>
  <c r="AG69" i="5"/>
  <c r="AG36" i="3"/>
  <c r="AG37" i="3"/>
  <c r="AG42" i="1"/>
  <c r="AG59" i="1"/>
  <c r="AG63" i="1"/>
  <c r="AG93" i="12" l="1"/>
  <c r="AG68" i="5"/>
  <c r="AG66" i="5"/>
  <c r="AG81" i="5"/>
  <c r="AG78" i="5"/>
  <c r="AG58" i="1"/>
  <c r="AG44" i="1"/>
  <c r="AG95" i="12"/>
  <c r="AG55" i="1"/>
  <c r="AG66" i="1"/>
  <c r="AG65" i="1"/>
  <c r="AG57" i="1"/>
  <c r="AG47" i="1"/>
  <c r="AG39" i="1"/>
  <c r="AG13" i="5"/>
  <c r="AG64" i="1"/>
  <c r="AG56" i="1"/>
  <c r="AG48" i="1"/>
  <c r="AG40" i="1"/>
  <c r="AG86" i="5"/>
  <c r="AG75" i="5"/>
  <c r="AG45" i="1"/>
  <c r="AG46" i="1"/>
  <c r="AG60" i="1"/>
  <c r="AG74" i="5"/>
  <c r="AG49" i="5"/>
  <c r="AG82" i="5"/>
  <c r="AG50" i="1"/>
  <c r="AG43" i="1"/>
  <c r="AG23" i="5"/>
  <c r="AG67" i="5"/>
  <c r="AG84" i="5"/>
  <c r="AG85" i="5"/>
  <c r="AG87" i="5"/>
  <c r="AG77" i="5"/>
  <c r="AG19" i="5"/>
  <c r="AG12" i="3"/>
  <c r="AG4" i="5"/>
  <c r="AG71" i="5"/>
  <c r="AG14" i="7"/>
  <c r="AG36" i="7"/>
  <c r="AG34" i="5"/>
  <c r="AG88" i="5"/>
  <c r="AG65" i="5"/>
  <c r="AG80" i="5"/>
  <c r="AG53" i="5"/>
  <c r="AG35" i="3"/>
  <c r="AG62" i="1"/>
  <c r="AG61" i="1"/>
  <c r="AG49" i="1"/>
  <c r="AG41" i="1"/>
  <c r="AF69" i="12"/>
  <c r="AG83" i="5" l="1"/>
  <c r="AG64" i="5"/>
  <c r="AG79" i="5"/>
  <c r="AG29" i="5"/>
  <c r="C47" i="2"/>
  <c r="C29" i="2"/>
  <c r="AF70" i="12"/>
  <c r="AF71" i="12"/>
  <c r="AF79" i="12"/>
  <c r="AF78" i="12"/>
  <c r="AF86" i="12"/>
  <c r="AF45" i="1"/>
  <c r="AF77" i="12"/>
  <c r="AF72" i="12"/>
  <c r="AF80" i="12"/>
  <c r="AF88" i="12"/>
  <c r="AF35" i="2"/>
  <c r="AE45" i="2"/>
  <c r="AF47" i="1"/>
  <c r="AF39" i="1"/>
  <c r="AF68" i="12"/>
  <c r="AF91" i="12"/>
  <c r="AF44" i="1"/>
  <c r="AF58" i="1"/>
  <c r="AF59" i="1"/>
  <c r="AD62" i="12"/>
  <c r="AF75" i="12"/>
  <c r="AF83" i="12"/>
  <c r="AF87" i="12"/>
  <c r="AE44" i="2"/>
  <c r="AF82" i="12"/>
  <c r="AF90" i="12"/>
  <c r="AF61" i="1"/>
  <c r="AF49" i="1"/>
  <c r="AF43" i="2"/>
  <c r="AE33" i="2"/>
  <c r="AF48" i="1"/>
  <c r="AF40" i="1"/>
  <c r="AF62" i="12"/>
  <c r="AF81" i="12"/>
  <c r="AF34" i="2"/>
  <c r="AE43" i="2"/>
  <c r="AE32" i="2"/>
  <c r="AF43" i="1"/>
  <c r="AE34" i="2"/>
  <c r="AF29" i="2"/>
  <c r="AF31" i="2"/>
  <c r="AF46" i="1"/>
  <c r="AF66" i="1"/>
  <c r="AF32" i="2"/>
  <c r="AE41" i="2"/>
  <c r="AE29" i="2"/>
  <c r="AF57" i="1"/>
  <c r="AF84" i="12"/>
  <c r="AF76" i="12"/>
  <c r="AF47" i="2"/>
  <c r="AF60" i="1"/>
  <c r="AF64" i="1"/>
  <c r="AE35" i="2"/>
  <c r="AF30" i="2"/>
  <c r="AF42" i="2"/>
  <c r="AF63" i="1"/>
  <c r="AF55" i="1"/>
  <c r="AF56" i="1"/>
  <c r="AF33" i="2"/>
  <c r="AE30" i="2"/>
  <c r="AF46" i="2"/>
  <c r="AF30" i="12"/>
  <c r="AE31" i="2"/>
  <c r="AE46" i="2"/>
  <c r="AE42" i="2"/>
  <c r="AF62" i="1"/>
  <c r="AF50" i="1"/>
  <c r="AF42" i="1"/>
  <c r="AF45" i="2"/>
  <c r="AF41" i="2"/>
  <c r="AF41" i="1"/>
  <c r="AF44" i="2"/>
  <c r="AE62" i="12"/>
  <c r="AF65" i="1"/>
  <c r="AF67" i="12"/>
  <c r="AE47" i="2"/>
  <c r="AF95" i="12" l="1"/>
  <c r="AF93" i="12"/>
  <c r="AF11" i="7" l="1"/>
  <c r="AF28" i="7"/>
  <c r="AF72" i="5"/>
  <c r="AF69" i="5"/>
  <c r="AF78" i="5" l="1"/>
  <c r="AF80" i="5"/>
  <c r="AF66" i="5"/>
  <c r="AF71" i="5"/>
  <c r="AF75" i="5"/>
  <c r="AF86" i="5"/>
  <c r="AF81" i="5"/>
  <c r="AF87" i="5"/>
  <c r="AF68" i="5"/>
  <c r="AF84" i="5"/>
  <c r="AF45" i="7"/>
  <c r="AF34" i="5"/>
  <c r="AF82" i="5"/>
  <c r="AF13" i="5"/>
  <c r="AF33" i="6"/>
  <c r="AF4" i="7"/>
  <c r="AF4" i="5"/>
  <c r="AF85" i="5"/>
  <c r="AF77" i="5"/>
  <c r="AF23" i="5"/>
  <c r="AF22" i="7"/>
  <c r="AF39" i="7" s="1"/>
  <c r="AF53" i="5"/>
  <c r="AF38" i="7"/>
  <c r="AF19" i="7"/>
  <c r="AF44" i="7"/>
  <c r="AF19" i="5"/>
  <c r="AF37" i="7"/>
  <c r="AF67" i="5"/>
  <c r="AF65" i="5"/>
  <c r="AF74" i="5"/>
  <c r="AF34" i="6"/>
  <c r="AF43" i="7"/>
  <c r="AF88" i="5"/>
  <c r="AF49" i="5"/>
  <c r="AF64" i="5" l="1"/>
  <c r="AF12" i="3"/>
  <c r="AF83" i="5"/>
  <c r="AF36" i="7"/>
  <c r="AF29" i="5"/>
  <c r="AF14" i="7"/>
  <c r="AF11" i="6"/>
  <c r="AF79" i="5"/>
  <c r="AE22" i="7"/>
  <c r="S22" i="7"/>
  <c r="M22" i="7"/>
  <c r="Y22" i="7"/>
  <c r="G22" i="7"/>
  <c r="Q22" i="7"/>
  <c r="Q39" i="7" s="1"/>
  <c r="J22" i="7"/>
  <c r="D22" i="7"/>
  <c r="AA22" i="7"/>
  <c r="U22" i="7"/>
  <c r="O22" i="7"/>
  <c r="I22" i="7"/>
  <c r="E22" i="7"/>
  <c r="AB22" i="7"/>
  <c r="P22" i="7"/>
  <c r="C22" i="7"/>
  <c r="Z22" i="7"/>
  <c r="T22" i="7"/>
  <c r="N22" i="7"/>
  <c r="H22" i="7"/>
  <c r="AC22" i="7"/>
  <c r="W22" i="7"/>
  <c r="V22" i="7"/>
  <c r="K22" i="7"/>
  <c r="AD22" i="7"/>
  <c r="X22" i="7"/>
  <c r="R22" i="7"/>
  <c r="L22" i="7"/>
  <c r="F22" i="7"/>
  <c r="AD11" i="7" l="1"/>
  <c r="AE11" i="7"/>
  <c r="AD28" i="7"/>
  <c r="AE28" i="7"/>
  <c r="AE33" i="6"/>
  <c r="AD34" i="6"/>
  <c r="AE34" i="6"/>
  <c r="AE39" i="7" l="1"/>
  <c r="AD30" i="12"/>
  <c r="AE11" i="6"/>
  <c r="AD43" i="7"/>
  <c r="AD39" i="7"/>
  <c r="AE69" i="12"/>
  <c r="AE86" i="12"/>
  <c r="AE80" i="12"/>
  <c r="AE68" i="12"/>
  <c r="AD4" i="7"/>
  <c r="AE4" i="7"/>
  <c r="AE79" i="12"/>
  <c r="AE67" i="12"/>
  <c r="AE38" i="7"/>
  <c r="AE87" i="12"/>
  <c r="AE81" i="12"/>
  <c r="AE75" i="12"/>
  <c r="AE43" i="7"/>
  <c r="AE90" i="12"/>
  <c r="AE84" i="12"/>
  <c r="AE78" i="12"/>
  <c r="AE72" i="12"/>
  <c r="AD37" i="7"/>
  <c r="AD33" i="6"/>
  <c r="AE83" i="12"/>
  <c r="AE77" i="12"/>
  <c r="AE71" i="12"/>
  <c r="AE44" i="7"/>
  <c r="AE45" i="7"/>
  <c r="AE30" i="12"/>
  <c r="AE88" i="12"/>
  <c r="AE82" i="12"/>
  <c r="AE76" i="12"/>
  <c r="AE70" i="12"/>
  <c r="AD44" i="7"/>
  <c r="AD45" i="7"/>
  <c r="AE91" i="12"/>
  <c r="AE19" i="7"/>
  <c r="AD19" i="7"/>
  <c r="AD38" i="7"/>
  <c r="AE37" i="7"/>
  <c r="AE95" i="12" l="1"/>
  <c r="AD95" i="12"/>
  <c r="AD14" i="7"/>
  <c r="AE14" i="7"/>
  <c r="AD36" i="7"/>
  <c r="AD11" i="6"/>
  <c r="AE36" i="7"/>
  <c r="AE93" i="12"/>
  <c r="AD69" i="5" l="1"/>
  <c r="AE69" i="5"/>
  <c r="AD87" i="5"/>
  <c r="AE87" i="5"/>
  <c r="AD88" i="5"/>
  <c r="AE88" i="5"/>
  <c r="AD72" i="5"/>
  <c r="AE72" i="5"/>
  <c r="AD55" i="1"/>
  <c r="AE55" i="1"/>
  <c r="AD56" i="1"/>
  <c r="AD58" i="1"/>
  <c r="AE58" i="1"/>
  <c r="AD59" i="1"/>
  <c r="AD61" i="1"/>
  <c r="AE61" i="1"/>
  <c r="AD62" i="1"/>
  <c r="AD64" i="1"/>
  <c r="AE64" i="1"/>
  <c r="AD65" i="1" l="1"/>
  <c r="AD68" i="5"/>
  <c r="AD84" i="5"/>
  <c r="AD80" i="5"/>
  <c r="AC56" i="1"/>
  <c r="AC58" i="1"/>
  <c r="AC60" i="1"/>
  <c r="AC62" i="1"/>
  <c r="AC64" i="1"/>
  <c r="AC66" i="1"/>
  <c r="AD66" i="1"/>
  <c r="AD63" i="1"/>
  <c r="AD60" i="1"/>
  <c r="AD57" i="1"/>
  <c r="AE81" i="5"/>
  <c r="AD81" i="5"/>
  <c r="AD77" i="5"/>
  <c r="AE66" i="1"/>
  <c r="AE63" i="1"/>
  <c r="AE60" i="1"/>
  <c r="AE57" i="1"/>
  <c r="AD49" i="5"/>
  <c r="AE77" i="5"/>
  <c r="AD78" i="5"/>
  <c r="AD71" i="5"/>
  <c r="AC55" i="1"/>
  <c r="AC57" i="1"/>
  <c r="AC43" i="1"/>
  <c r="AC61" i="1"/>
  <c r="AC63" i="1"/>
  <c r="AE53" i="5"/>
  <c r="AE84" i="5"/>
  <c r="AE49" i="5"/>
  <c r="AE65" i="1"/>
  <c r="AE62" i="1"/>
  <c r="AE59" i="1"/>
  <c r="AE56" i="1"/>
  <c r="AE71" i="5"/>
  <c r="AD66" i="5"/>
  <c r="AE68" i="5"/>
  <c r="AE65" i="5"/>
  <c r="AE75" i="5"/>
  <c r="AE67" i="5"/>
  <c r="AE86" i="5"/>
  <c r="AE82" i="5"/>
  <c r="AE78" i="5"/>
  <c r="AD75" i="5"/>
  <c r="AD67" i="5"/>
  <c r="AD86" i="5"/>
  <c r="AE74" i="5"/>
  <c r="AE66" i="5"/>
  <c r="AD48" i="1"/>
  <c r="AD42" i="1"/>
  <c r="AC49" i="1"/>
  <c r="AC59" i="1"/>
  <c r="AC47" i="1"/>
  <c r="AC41" i="1"/>
  <c r="AD46" i="1"/>
  <c r="AD40" i="1"/>
  <c r="AC45" i="1"/>
  <c r="AC39" i="1"/>
  <c r="AC65" i="1"/>
  <c r="AD50" i="1"/>
  <c r="AD44" i="1"/>
  <c r="AD4" i="5"/>
  <c r="AE50" i="1"/>
  <c r="AE48" i="1"/>
  <c r="AE46" i="1"/>
  <c r="AE44" i="1"/>
  <c r="AE42" i="1"/>
  <c r="AE40" i="1"/>
  <c r="AE80" i="5"/>
  <c r="AC50" i="1"/>
  <c r="AC48" i="1"/>
  <c r="AC46" i="1"/>
  <c r="AC44" i="1"/>
  <c r="AC42" i="1"/>
  <c r="AC40" i="1"/>
  <c r="AE19" i="5"/>
  <c r="AE34" i="5"/>
  <c r="AE85" i="5"/>
  <c r="AD53" i="5"/>
  <c r="AD74" i="5"/>
  <c r="AE49" i="1"/>
  <c r="AE47" i="1"/>
  <c r="AE45" i="1"/>
  <c r="AE43" i="1"/>
  <c r="AE41" i="1"/>
  <c r="AE39" i="1"/>
  <c r="AD23" i="5"/>
  <c r="AD19" i="5"/>
  <c r="AD34" i="5"/>
  <c r="AD85" i="5"/>
  <c r="AD82" i="5"/>
  <c r="AD65" i="5"/>
  <c r="AD49" i="1"/>
  <c r="AD47" i="1"/>
  <c r="AD45" i="1"/>
  <c r="AD43" i="1"/>
  <c r="AD41" i="1"/>
  <c r="AD39" i="1"/>
  <c r="AE23" i="5"/>
  <c r="AE4" i="5"/>
  <c r="AE13" i="5"/>
  <c r="AD13" i="5"/>
  <c r="AD79" i="5" l="1"/>
  <c r="AE12" i="3"/>
  <c r="AE79" i="5"/>
  <c r="AE83" i="5"/>
  <c r="AD64" i="5"/>
  <c r="AD29" i="5"/>
  <c r="AE29" i="5"/>
  <c r="AD83" i="5"/>
  <c r="AD12" i="3"/>
  <c r="AE64" i="5"/>
  <c r="X87" i="5"/>
  <c r="T87" i="5"/>
  <c r="P87" i="5"/>
  <c r="L87" i="5"/>
  <c r="H87" i="5"/>
  <c r="D87" i="5"/>
  <c r="V88" i="5"/>
  <c r="F88" i="5"/>
  <c r="AC87" i="5"/>
  <c r="I87" i="5"/>
  <c r="Z88" i="5"/>
  <c r="R88" i="5"/>
  <c r="N88" i="5"/>
  <c r="J88" i="5"/>
  <c r="C88" i="5"/>
  <c r="AA88" i="5"/>
  <c r="W88" i="5"/>
  <c r="S88" i="5"/>
  <c r="O88" i="5"/>
  <c r="K88" i="5"/>
  <c r="G88" i="5"/>
  <c r="Y87" i="5"/>
  <c r="M87" i="5"/>
  <c r="AC88" i="5"/>
  <c r="Q88" i="5"/>
  <c r="I88" i="5"/>
  <c r="E88" i="5"/>
  <c r="Y88" i="5"/>
  <c r="U88" i="5"/>
  <c r="M88" i="5"/>
  <c r="C87" i="5"/>
  <c r="AB88" i="5"/>
  <c r="X88" i="5"/>
  <c r="T88" i="5"/>
  <c r="P88" i="5"/>
  <c r="L88" i="5"/>
  <c r="H88" i="5"/>
  <c r="D88" i="5"/>
  <c r="AA87" i="5"/>
  <c r="W87" i="5"/>
  <c r="O87" i="5"/>
  <c r="K87" i="5"/>
  <c r="Q87" i="5"/>
  <c r="Z87" i="5"/>
  <c r="V87" i="5"/>
  <c r="R87" i="5"/>
  <c r="N87" i="5"/>
  <c r="J87" i="5"/>
  <c r="F87" i="5"/>
  <c r="U87" i="5"/>
  <c r="E87" i="5"/>
  <c r="AB87" i="5"/>
  <c r="S87" i="5"/>
  <c r="G87" i="5"/>
  <c r="AI87" i="5" l="1"/>
  <c r="AI88" i="5"/>
  <c r="E50" i="1"/>
  <c r="Y50" i="1"/>
  <c r="U66" i="1"/>
  <c r="Q50" i="1"/>
  <c r="M66" i="1"/>
  <c r="I50" i="1"/>
  <c r="E66" i="1"/>
  <c r="M50" i="1"/>
  <c r="I66" i="1"/>
  <c r="Y66" i="1"/>
  <c r="U50" i="1"/>
  <c r="Q66" i="1"/>
  <c r="AA66" i="1"/>
  <c r="W66" i="1"/>
  <c r="S66" i="1"/>
  <c r="O66" i="1"/>
  <c r="K66" i="1"/>
  <c r="G66" i="1"/>
  <c r="C66" i="1"/>
  <c r="Z66" i="1"/>
  <c r="V66" i="1"/>
  <c r="R66" i="1"/>
  <c r="N66" i="1"/>
  <c r="J66" i="1"/>
  <c r="F66" i="1"/>
  <c r="AB66" i="1"/>
  <c r="X66" i="1"/>
  <c r="T66" i="1"/>
  <c r="P66" i="1"/>
  <c r="L66" i="1"/>
  <c r="H66" i="1"/>
  <c r="D66" i="1"/>
  <c r="AB50" i="1"/>
  <c r="X50" i="1"/>
  <c r="T50" i="1"/>
  <c r="P50" i="1"/>
  <c r="L50" i="1"/>
  <c r="H50" i="1"/>
  <c r="D50" i="1"/>
  <c r="C50" i="1"/>
  <c r="AA50" i="1"/>
  <c r="W50" i="1"/>
  <c r="S50" i="1"/>
  <c r="O50" i="1"/>
  <c r="K50" i="1"/>
  <c r="G50" i="1"/>
  <c r="Z50" i="1"/>
  <c r="V50" i="1"/>
  <c r="R50" i="1"/>
  <c r="N50" i="1"/>
  <c r="J50" i="1"/>
  <c r="F50" i="1"/>
  <c r="AD88" i="12" l="1"/>
  <c r="AD84" i="12"/>
  <c r="AD91" i="12"/>
  <c r="AD87" i="12"/>
  <c r="AD83" i="12"/>
  <c r="AD90" i="12"/>
  <c r="AD86" i="12"/>
  <c r="AD82" i="12"/>
  <c r="AD78" i="12"/>
  <c r="AD70" i="12"/>
  <c r="AD81" i="12"/>
  <c r="AD77" i="12"/>
  <c r="AD69" i="12"/>
  <c r="AD80" i="12"/>
  <c r="AD76" i="12"/>
  <c r="AD72" i="12"/>
  <c r="AD68" i="12"/>
  <c r="AD79" i="12"/>
  <c r="AD75" i="12"/>
  <c r="AD71" i="12"/>
  <c r="AD67" i="12"/>
  <c r="AD31" i="2"/>
  <c r="AD44" i="2"/>
  <c r="AD45" i="2"/>
  <c r="AD34" i="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Y74" i="12"/>
  <c r="W74" i="12"/>
  <c r="V74" i="12"/>
  <c r="U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Y73" i="12"/>
  <c r="W73" i="12"/>
  <c r="V73" i="12"/>
  <c r="U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AI91" i="12" l="1"/>
  <c r="AI73" i="12"/>
  <c r="AI81" i="12"/>
  <c r="AI67" i="12"/>
  <c r="AI71" i="12"/>
  <c r="AI76" i="12"/>
  <c r="AI86" i="12"/>
  <c r="AI83" i="12"/>
  <c r="AI88" i="12"/>
  <c r="AI68" i="12"/>
  <c r="AI70" i="12"/>
  <c r="AI78" i="12"/>
  <c r="AI75" i="12"/>
  <c r="AI80" i="12"/>
  <c r="AI90" i="12"/>
  <c r="AI87" i="12"/>
  <c r="AI69" i="12"/>
  <c r="AI77" i="12"/>
  <c r="AI72" i="12"/>
  <c r="AI74" i="12"/>
  <c r="AI82" i="12"/>
  <c r="AI79" i="12"/>
  <c r="AI84" i="12"/>
  <c r="AD93" i="12"/>
  <c r="AD32" i="2"/>
  <c r="AD33" i="2"/>
  <c r="AD46" i="2"/>
  <c r="AD41" i="2"/>
  <c r="AD43" i="2"/>
  <c r="H49" i="1"/>
  <c r="AD42" i="2"/>
  <c r="AD30" i="2"/>
  <c r="AD29" i="2"/>
  <c r="AD35" i="2"/>
  <c r="AD47" i="2"/>
  <c r="F23" i="5" l="1"/>
  <c r="J23" i="5"/>
  <c r="N23" i="5"/>
  <c r="R23" i="5"/>
  <c r="V23" i="5"/>
  <c r="Z23" i="5"/>
  <c r="G23" i="5"/>
  <c r="K23" i="5"/>
  <c r="S23" i="5"/>
  <c r="W23" i="5"/>
  <c r="D23" i="5"/>
  <c r="H23" i="5"/>
  <c r="L23" i="5"/>
  <c r="P23" i="5"/>
  <c r="T23" i="5"/>
  <c r="X23" i="5"/>
  <c r="AB23" i="5"/>
  <c r="C23" i="5"/>
  <c r="O23" i="5"/>
  <c r="AA23" i="5"/>
  <c r="E23" i="5"/>
  <c r="I23" i="5"/>
  <c r="M23" i="5"/>
  <c r="Q23" i="5"/>
  <c r="U23" i="5"/>
  <c r="Y23" i="5"/>
  <c r="AC23" i="5"/>
  <c r="C86" i="5"/>
  <c r="C53" i="5" l="1"/>
  <c r="G53" i="5"/>
  <c r="K53" i="5"/>
  <c r="O53" i="5"/>
  <c r="S53" i="5"/>
  <c r="W53" i="5"/>
  <c r="AA53" i="5"/>
  <c r="D53" i="5"/>
  <c r="H53" i="5"/>
  <c r="L53" i="5"/>
  <c r="P53" i="5"/>
  <c r="T53" i="5"/>
  <c r="X53" i="5"/>
  <c r="AB53" i="5"/>
  <c r="E53" i="5"/>
  <c r="I53" i="5"/>
  <c r="M53" i="5"/>
  <c r="Q53" i="5"/>
  <c r="U53" i="5"/>
  <c r="Y53" i="5"/>
  <c r="AC53" i="5"/>
  <c r="F53" i="5"/>
  <c r="J53" i="5"/>
  <c r="N53" i="5"/>
  <c r="R53" i="5"/>
  <c r="V53" i="5"/>
  <c r="Z53" i="5"/>
  <c r="AC30" i="12"/>
  <c r="AC71" i="5" l="1"/>
  <c r="AC72" i="5"/>
  <c r="AC69" i="5"/>
  <c r="AC78" i="5" l="1"/>
  <c r="AC67" i="5"/>
  <c r="AC82" i="5"/>
  <c r="AC77" i="5"/>
  <c r="AC11" i="6"/>
  <c r="AC49" i="5"/>
  <c r="AC74" i="5"/>
  <c r="AC86" i="5"/>
  <c r="AC34" i="5"/>
  <c r="AC4" i="5"/>
  <c r="AC19" i="5"/>
  <c r="AC34" i="6"/>
  <c r="AC68" i="5"/>
  <c r="AC66" i="5"/>
  <c r="AC81" i="5"/>
  <c r="AC75" i="5"/>
  <c r="AC85" i="5"/>
  <c r="AC13" i="5"/>
  <c r="AC84" i="5"/>
  <c r="AC80" i="5"/>
  <c r="AC65" i="5"/>
  <c r="AC33" i="6"/>
  <c r="AC29" i="5" l="1"/>
  <c r="AC12" i="3"/>
  <c r="AC79" i="5"/>
  <c r="AC64" i="5"/>
  <c r="AC83" i="5"/>
  <c r="AC4" i="7" l="1"/>
  <c r="AC11" i="7"/>
  <c r="AC38" i="7"/>
  <c r="AC39" i="7"/>
  <c r="AC28" i="7"/>
  <c r="AC45" i="7"/>
  <c r="AC41" i="2"/>
  <c r="AC44" i="2"/>
  <c r="AC45" i="2"/>
  <c r="AC30" i="2"/>
  <c r="AC31" i="2"/>
  <c r="AC34" i="2"/>
  <c r="AC35" i="2"/>
  <c r="AC42" i="2"/>
  <c r="AC43" i="2"/>
  <c r="AC46" i="2"/>
  <c r="AC47" i="2"/>
  <c r="AC44" i="7" l="1"/>
  <c r="AC19" i="7"/>
  <c r="AC36" i="7" s="1"/>
  <c r="AC37" i="7"/>
  <c r="AC33" i="2"/>
  <c r="AC29" i="2"/>
  <c r="AC32" i="2"/>
  <c r="AC43" i="7"/>
  <c r="AC14" i="7"/>
  <c r="AB62" i="12" l="1"/>
  <c r="AC62" i="12"/>
  <c r="AB30" i="12"/>
  <c r="AC95" i="12" l="1"/>
  <c r="AB95" i="12"/>
  <c r="AC93" i="12"/>
  <c r="AB93" i="12"/>
  <c r="AB28" i="7" l="1"/>
  <c r="AB11" i="7"/>
  <c r="AB45" i="7"/>
  <c r="AB33" i="6"/>
  <c r="AB39" i="7" l="1"/>
  <c r="AB37" i="7"/>
  <c r="AB38" i="7"/>
  <c r="AB19" i="7"/>
  <c r="AB44" i="7"/>
  <c r="AB34" i="6"/>
  <c r="AB43" i="7"/>
  <c r="AB4" i="7"/>
  <c r="AB11" i="6"/>
  <c r="W77" i="5"/>
  <c r="U77" i="5"/>
  <c r="V77" i="5"/>
  <c r="AA69" i="5"/>
  <c r="AB69" i="5"/>
  <c r="AA77" i="5"/>
  <c r="AA72" i="5"/>
  <c r="AB72" i="5"/>
  <c r="AB71" i="5"/>
  <c r="Z19" i="5"/>
  <c r="Y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W19" i="5" l="1"/>
  <c r="AB19" i="5"/>
  <c r="AA19" i="5"/>
  <c r="AA81" i="5"/>
  <c r="AB82" i="5"/>
  <c r="AB80" i="5"/>
  <c r="AB36" i="7"/>
  <c r="X49" i="5"/>
  <c r="T49" i="5"/>
  <c r="P49" i="5"/>
  <c r="L49" i="5"/>
  <c r="H49" i="5"/>
  <c r="Z49" i="5"/>
  <c r="V49" i="5"/>
  <c r="R49" i="5"/>
  <c r="N49" i="5"/>
  <c r="J49" i="5"/>
  <c r="F49" i="5"/>
  <c r="AB14" i="7"/>
  <c r="AB65" i="5"/>
  <c r="AA66" i="5"/>
  <c r="AB34" i="5"/>
  <c r="AA49" i="5"/>
  <c r="W49" i="5"/>
  <c r="S49" i="5"/>
  <c r="O49" i="5"/>
  <c r="K49" i="5"/>
  <c r="G49" i="5"/>
  <c r="AB78" i="5"/>
  <c r="AA13" i="5"/>
  <c r="AA86" i="5"/>
  <c r="AA84" i="5"/>
  <c r="AA71" i="5"/>
  <c r="AA67" i="5"/>
  <c r="AB68" i="5"/>
  <c r="AA68" i="5"/>
  <c r="Y49" i="5"/>
  <c r="U49" i="5"/>
  <c r="Q49" i="5"/>
  <c r="M49" i="5"/>
  <c r="I49" i="5"/>
  <c r="AB49" i="5"/>
  <c r="AB77" i="5"/>
  <c r="AB86" i="5"/>
  <c r="AB81" i="5"/>
  <c r="R77" i="5"/>
  <c r="AA34" i="5"/>
  <c r="AB67" i="5"/>
  <c r="AB85" i="5"/>
  <c r="T77" i="5"/>
  <c r="AA4" i="5"/>
  <c r="AB4" i="5"/>
  <c r="AA78" i="5"/>
  <c r="AA74" i="5"/>
  <c r="AA82" i="5"/>
  <c r="AA80" i="5"/>
  <c r="S77" i="5"/>
  <c r="AA85" i="5"/>
  <c r="AA65" i="5"/>
  <c r="AB84" i="5"/>
  <c r="AB66" i="5"/>
  <c r="AB13" i="5"/>
  <c r="AB74" i="5"/>
  <c r="AB29" i="5" l="1"/>
  <c r="AA29" i="5"/>
  <c r="AB64" i="5"/>
  <c r="AA83" i="5"/>
  <c r="AB83" i="5"/>
  <c r="AA64" i="5"/>
  <c r="AB79" i="5"/>
  <c r="AA79" i="5"/>
  <c r="AA75" i="5"/>
  <c r="AB75" i="5" l="1"/>
  <c r="AB34" i="2" l="1"/>
  <c r="AB33" i="2"/>
  <c r="AB31" i="2"/>
  <c r="AB43" i="2"/>
  <c r="AB32" i="2" l="1"/>
  <c r="AB45" i="2"/>
  <c r="AB41" i="2"/>
  <c r="AB29" i="2"/>
  <c r="AB44" i="2"/>
  <c r="AB46" i="2"/>
  <c r="AB30" i="2"/>
  <c r="AB42" i="2"/>
  <c r="AB47" i="2" l="1"/>
  <c r="AB12" i="3"/>
  <c r="AB35" i="2"/>
  <c r="AB42" i="1" l="1"/>
  <c r="AB64" i="1"/>
  <c r="AB46" i="1"/>
  <c r="AB39" i="1"/>
  <c r="AB59" i="1"/>
  <c r="AB47" i="1"/>
  <c r="AB56" i="1"/>
  <c r="AB48" i="1" l="1"/>
  <c r="AB58" i="1"/>
  <c r="C49" i="1"/>
  <c r="AB60" i="1"/>
  <c r="AB40" i="1"/>
  <c r="AB44" i="1"/>
  <c r="AB62" i="1"/>
  <c r="AB41" i="1"/>
  <c r="AB43" i="1"/>
  <c r="AB45" i="1"/>
  <c r="AB63" i="1"/>
  <c r="AB55" i="1"/>
  <c r="AB65" i="1"/>
  <c r="AB61" i="1"/>
  <c r="AB57" i="1"/>
  <c r="AB49" i="1"/>
  <c r="AA30" i="12" l="1"/>
  <c r="AA62" i="12"/>
  <c r="AA95" i="12" l="1"/>
  <c r="AA93" i="12"/>
  <c r="Z11" i="6"/>
  <c r="AA46" i="2"/>
  <c r="Y34" i="2"/>
  <c r="X34" i="2"/>
  <c r="U34" i="2"/>
  <c r="T34" i="2"/>
  <c r="Q34" i="2"/>
  <c r="P34" i="2"/>
  <c r="M34" i="2"/>
  <c r="L34" i="2"/>
  <c r="K46" i="2"/>
  <c r="I34" i="2"/>
  <c r="H34" i="2"/>
  <c r="E34" i="2"/>
  <c r="D34" i="2"/>
  <c r="I46" i="2" l="1"/>
  <c r="Y46" i="2"/>
  <c r="P46" i="2"/>
  <c r="K34" i="2"/>
  <c r="Q46" i="2"/>
  <c r="H46" i="2"/>
  <c r="X46" i="2"/>
  <c r="J34" i="2"/>
  <c r="J46" i="2"/>
  <c r="R34" i="2"/>
  <c r="R46" i="2"/>
  <c r="Z34" i="2"/>
  <c r="Z46" i="2"/>
  <c r="F34" i="2"/>
  <c r="F46" i="2"/>
  <c r="N34" i="2"/>
  <c r="N46" i="2"/>
  <c r="V34" i="2"/>
  <c r="V46" i="2"/>
  <c r="C34" i="2"/>
  <c r="C46" i="2"/>
  <c r="G34" i="2"/>
  <c r="G46" i="2"/>
  <c r="AA34" i="2"/>
  <c r="D46" i="2"/>
  <c r="L46" i="2"/>
  <c r="T46" i="2"/>
  <c r="O34" i="2"/>
  <c r="O46" i="2"/>
  <c r="S34" i="2"/>
  <c r="S46" i="2"/>
  <c r="W34" i="2"/>
  <c r="W46" i="2"/>
  <c r="E46" i="2"/>
  <c r="M46" i="2"/>
  <c r="U46" i="2"/>
  <c r="Y11" i="7" l="1"/>
  <c r="Z11" i="7"/>
  <c r="AA11" i="7"/>
  <c r="Y37" i="7"/>
  <c r="Z38" i="7"/>
  <c r="AA38" i="7"/>
  <c r="AA39" i="7"/>
  <c r="AA45" i="7"/>
  <c r="C80" i="5"/>
  <c r="Q77" i="5"/>
  <c r="P77" i="5"/>
  <c r="O77" i="5"/>
  <c r="N77" i="5"/>
  <c r="M77" i="5"/>
  <c r="L77" i="5"/>
  <c r="K77" i="5"/>
  <c r="J77" i="5"/>
  <c r="I77" i="5"/>
  <c r="H77" i="5"/>
  <c r="D74" i="5"/>
  <c r="C74" i="5"/>
  <c r="Z72" i="5"/>
  <c r="Y72" i="5"/>
  <c r="X72" i="5"/>
  <c r="W72" i="5"/>
  <c r="V72" i="5"/>
  <c r="U72" i="5"/>
  <c r="T72" i="5"/>
  <c r="S72" i="5"/>
  <c r="R72" i="5"/>
  <c r="Z71" i="5"/>
  <c r="Y71" i="5"/>
  <c r="X71" i="5"/>
  <c r="W71" i="5"/>
  <c r="V71" i="5"/>
  <c r="U71" i="5"/>
  <c r="T71" i="5"/>
  <c r="S71" i="5"/>
  <c r="R71" i="5"/>
  <c r="Q71" i="5"/>
  <c r="P71" i="5"/>
  <c r="Z69" i="5"/>
  <c r="Y69" i="5"/>
  <c r="X69" i="5"/>
  <c r="W69" i="5"/>
  <c r="V69" i="5"/>
  <c r="U69" i="5"/>
  <c r="T69" i="5"/>
  <c r="S69" i="5"/>
  <c r="R69" i="5"/>
  <c r="Q69" i="5"/>
  <c r="Z37" i="7" l="1"/>
  <c r="D4" i="7"/>
  <c r="H4" i="7"/>
  <c r="M4" i="7"/>
  <c r="Q4" i="7"/>
  <c r="U4" i="7"/>
  <c r="AA4" i="7"/>
  <c r="V11" i="6"/>
  <c r="T4" i="7"/>
  <c r="S4" i="7"/>
  <c r="G4" i="7"/>
  <c r="J4" i="7"/>
  <c r="F11" i="6"/>
  <c r="J11" i="6"/>
  <c r="Z45" i="7"/>
  <c r="Z39" i="7"/>
  <c r="Y38" i="7"/>
  <c r="N11" i="6"/>
  <c r="C4" i="7"/>
  <c r="L4" i="7"/>
  <c r="P4" i="7"/>
  <c r="X4" i="7"/>
  <c r="Y45" i="7"/>
  <c r="Y39" i="7"/>
  <c r="Z19" i="7"/>
  <c r="G11" i="6"/>
  <c r="O11" i="6"/>
  <c r="W11" i="6"/>
  <c r="C6" i="6"/>
  <c r="C11" i="6" s="1"/>
  <c r="D11" i="6"/>
  <c r="H11" i="6"/>
  <c r="L11" i="6"/>
  <c r="P11" i="6"/>
  <c r="T11" i="6"/>
  <c r="X11" i="6"/>
  <c r="I11" i="6"/>
  <c r="M11" i="6"/>
  <c r="Q11" i="6"/>
  <c r="U11" i="6"/>
  <c r="Y11" i="6"/>
  <c r="K4" i="7"/>
  <c r="E4" i="7"/>
  <c r="I4" i="7"/>
  <c r="N4" i="7"/>
  <c r="R4" i="7"/>
  <c r="V4" i="7"/>
  <c r="Z4" i="7"/>
  <c r="K11" i="6"/>
  <c r="S11" i="6"/>
  <c r="F4" i="7"/>
  <c r="O4" i="7"/>
  <c r="W4" i="7"/>
  <c r="Y4" i="7"/>
  <c r="AA19" i="7"/>
  <c r="AA37" i="7"/>
  <c r="Y19" i="7"/>
  <c r="E11" i="6" l="1"/>
  <c r="Y14" i="7"/>
  <c r="Z14" i="7"/>
  <c r="AA36" i="7"/>
  <c r="AA14" i="7"/>
  <c r="R11" i="6"/>
  <c r="Z36" i="7"/>
  <c r="Y36" i="7"/>
  <c r="Q72" i="5" l="1"/>
  <c r="P72" i="5"/>
  <c r="O72" i="5"/>
  <c r="G77" i="5"/>
  <c r="F77" i="5"/>
  <c r="E77" i="5"/>
  <c r="V13" i="5" l="1"/>
  <c r="W13" i="5"/>
  <c r="Z13" i="5"/>
  <c r="U13" i="5"/>
  <c r="X13" i="5"/>
  <c r="Y13" i="5"/>
  <c r="Z85" i="5" l="1"/>
  <c r="Y85" i="5"/>
  <c r="Z82" i="5"/>
  <c r="Y82" i="5"/>
  <c r="Z81" i="5"/>
  <c r="Y81" i="5"/>
  <c r="E80" i="5"/>
  <c r="D80" i="5"/>
  <c r="C19" i="5" l="1"/>
  <c r="Y79" i="5"/>
  <c r="Y80" i="5"/>
  <c r="Y84" i="5"/>
  <c r="Z79" i="5"/>
  <c r="Z80" i="5"/>
  <c r="Z84" i="5"/>
  <c r="Z78" i="5" l="1"/>
  <c r="Y78" i="5"/>
  <c r="Z12" i="3" l="1"/>
  <c r="AA12" i="3"/>
  <c r="Y12" i="3"/>
  <c r="AA43" i="1" l="1"/>
  <c r="Y35" i="2" l="1"/>
  <c r="Z35" i="2"/>
  <c r="AA49" i="1"/>
  <c r="AA65" i="1"/>
  <c r="AA45" i="1"/>
  <c r="AA61" i="1"/>
  <c r="AA41" i="1"/>
  <c r="AA57" i="1"/>
  <c r="AA39" i="1"/>
  <c r="AA55" i="1"/>
  <c r="Y32" i="2"/>
  <c r="Y44" i="2"/>
  <c r="Q32" i="2"/>
  <c r="Q44" i="2"/>
  <c r="I32" i="2"/>
  <c r="I44" i="2"/>
  <c r="Z49" i="1"/>
  <c r="Z65" i="1"/>
  <c r="Z45" i="1"/>
  <c r="Z61" i="1"/>
  <c r="Z41" i="1"/>
  <c r="Z57" i="1"/>
  <c r="X32" i="2"/>
  <c r="X44" i="2"/>
  <c r="P32" i="2"/>
  <c r="P44" i="2"/>
  <c r="H32" i="2"/>
  <c r="H44" i="2"/>
  <c r="Z48" i="1"/>
  <c r="Z64" i="1"/>
  <c r="Z46" i="1"/>
  <c r="Z62" i="1"/>
  <c r="Z44" i="1"/>
  <c r="Z60" i="1"/>
  <c r="Z42" i="1"/>
  <c r="Z58" i="1"/>
  <c r="Z40" i="1"/>
  <c r="Z56" i="1"/>
  <c r="Z32" i="2"/>
  <c r="Z44" i="2"/>
  <c r="V32" i="2"/>
  <c r="V44" i="2"/>
  <c r="R32" i="2"/>
  <c r="R44" i="2"/>
  <c r="N32" i="2"/>
  <c r="N44" i="2"/>
  <c r="J32" i="2"/>
  <c r="J44" i="2"/>
  <c r="F32" i="2"/>
  <c r="F44" i="2"/>
  <c r="AA47" i="1"/>
  <c r="AA63" i="1"/>
  <c r="AA59" i="1"/>
  <c r="U32" i="2"/>
  <c r="U44" i="2"/>
  <c r="M32" i="2"/>
  <c r="M44" i="2"/>
  <c r="E32" i="2"/>
  <c r="E44" i="2"/>
  <c r="Z47" i="1"/>
  <c r="Z63" i="1"/>
  <c r="Z43" i="1"/>
  <c r="Z59" i="1"/>
  <c r="Z39" i="1"/>
  <c r="Z55" i="1"/>
  <c r="T32" i="2"/>
  <c r="T44" i="2"/>
  <c r="L32" i="2"/>
  <c r="L44" i="2"/>
  <c r="D32" i="2"/>
  <c r="D44" i="2"/>
  <c r="AA48" i="1"/>
  <c r="AA64" i="1"/>
  <c r="AA46" i="1"/>
  <c r="AA62" i="1"/>
  <c r="AA44" i="1"/>
  <c r="AA60" i="1"/>
  <c r="AA42" i="1"/>
  <c r="AA58" i="1"/>
  <c r="AA40" i="1"/>
  <c r="AA56" i="1"/>
  <c r="C32" i="2"/>
  <c r="C44" i="2"/>
  <c r="AA32" i="2"/>
  <c r="AA44" i="2"/>
  <c r="W32" i="2"/>
  <c r="W44" i="2"/>
  <c r="S32" i="2"/>
  <c r="S44" i="2"/>
  <c r="O32" i="2"/>
  <c r="O44" i="2"/>
  <c r="K32" i="2"/>
  <c r="K44" i="2"/>
  <c r="G32" i="2"/>
  <c r="G44" i="2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W48" i="1"/>
  <c r="M62" i="1"/>
  <c r="U57" i="1"/>
  <c r="T57" i="1"/>
  <c r="M39" i="7"/>
  <c r="L39" i="7"/>
  <c r="K39" i="7"/>
  <c r="J39" i="7"/>
  <c r="I39" i="7"/>
  <c r="H39" i="7"/>
  <c r="G39" i="7"/>
  <c r="F39" i="7"/>
  <c r="E39" i="7"/>
  <c r="D39" i="7"/>
  <c r="C39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T37" i="7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C78" i="5"/>
  <c r="AI80" i="5" l="1"/>
  <c r="AI44" i="2"/>
  <c r="AI32" i="2"/>
  <c r="AI82" i="5"/>
  <c r="AI81" i="5"/>
  <c r="AI85" i="5"/>
  <c r="AI84" i="5"/>
  <c r="Y47" i="2"/>
  <c r="Z47" i="2"/>
  <c r="X39" i="7"/>
  <c r="C71" i="5"/>
  <c r="E45" i="7"/>
  <c r="I45" i="7"/>
  <c r="M45" i="7"/>
  <c r="Q45" i="7"/>
  <c r="U45" i="7"/>
  <c r="D45" i="7"/>
  <c r="H45" i="7"/>
  <c r="L45" i="7"/>
  <c r="P45" i="7"/>
  <c r="T45" i="7"/>
  <c r="X45" i="7"/>
  <c r="P39" i="7"/>
  <c r="T39" i="7"/>
  <c r="U39" i="7"/>
  <c r="G78" i="5"/>
  <c r="F13" i="5"/>
  <c r="J13" i="5"/>
  <c r="N13" i="5"/>
  <c r="R13" i="5"/>
  <c r="D13" i="5"/>
  <c r="D71" i="5"/>
  <c r="H71" i="5"/>
  <c r="L71" i="5"/>
  <c r="E39" i="1"/>
  <c r="E55" i="1"/>
  <c r="M39" i="1"/>
  <c r="M55" i="1"/>
  <c r="U39" i="1"/>
  <c r="U55" i="1"/>
  <c r="F41" i="1"/>
  <c r="F57" i="1"/>
  <c r="N41" i="1"/>
  <c r="N57" i="1"/>
  <c r="V41" i="1"/>
  <c r="V57" i="1"/>
  <c r="G43" i="1"/>
  <c r="G59" i="1"/>
  <c r="O43" i="1"/>
  <c r="O59" i="1"/>
  <c r="W43" i="1"/>
  <c r="W59" i="1"/>
  <c r="H45" i="1"/>
  <c r="H61" i="1"/>
  <c r="P45" i="1"/>
  <c r="P61" i="1"/>
  <c r="X45" i="1"/>
  <c r="X61" i="1"/>
  <c r="I46" i="1"/>
  <c r="I62" i="1"/>
  <c r="Q46" i="1"/>
  <c r="Q62" i="1"/>
  <c r="Y46" i="1"/>
  <c r="Y62" i="1"/>
  <c r="J47" i="1"/>
  <c r="J63" i="1"/>
  <c r="R47" i="1"/>
  <c r="R63" i="1"/>
  <c r="V47" i="1"/>
  <c r="V63" i="1"/>
  <c r="G48" i="1"/>
  <c r="G64" i="1"/>
  <c r="O48" i="1"/>
  <c r="O64" i="1"/>
  <c r="W64" i="1"/>
  <c r="D40" i="1"/>
  <c r="D56" i="1"/>
  <c r="L40" i="1"/>
  <c r="L56" i="1"/>
  <c r="P40" i="1"/>
  <c r="P56" i="1"/>
  <c r="X40" i="1"/>
  <c r="X56" i="1"/>
  <c r="I42" i="1"/>
  <c r="I58" i="1"/>
  <c r="U42" i="1"/>
  <c r="U58" i="1"/>
  <c r="F44" i="1"/>
  <c r="F60" i="1"/>
  <c r="N44" i="1"/>
  <c r="N60" i="1"/>
  <c r="V44" i="1"/>
  <c r="V60" i="1"/>
  <c r="F39" i="1"/>
  <c r="F55" i="1"/>
  <c r="N39" i="1"/>
  <c r="N55" i="1"/>
  <c r="V39" i="1"/>
  <c r="V55" i="1"/>
  <c r="G41" i="1"/>
  <c r="G57" i="1"/>
  <c r="O41" i="1"/>
  <c r="O57" i="1"/>
  <c r="S41" i="1"/>
  <c r="S57" i="1"/>
  <c r="D43" i="1"/>
  <c r="D59" i="1"/>
  <c r="L43" i="1"/>
  <c r="L59" i="1"/>
  <c r="T43" i="1"/>
  <c r="T59" i="1"/>
  <c r="E45" i="1"/>
  <c r="E61" i="1"/>
  <c r="M45" i="1"/>
  <c r="M61" i="1"/>
  <c r="U45" i="1"/>
  <c r="U61" i="1"/>
  <c r="F46" i="1"/>
  <c r="F62" i="1"/>
  <c r="R46" i="1"/>
  <c r="R62" i="1"/>
  <c r="C47" i="1"/>
  <c r="C63" i="1"/>
  <c r="K47" i="1"/>
  <c r="K63" i="1"/>
  <c r="S47" i="1"/>
  <c r="S63" i="1"/>
  <c r="W47" i="1"/>
  <c r="W63" i="1"/>
  <c r="L48" i="1"/>
  <c r="L64" i="1"/>
  <c r="X48" i="1"/>
  <c r="X64" i="1"/>
  <c r="E40" i="1"/>
  <c r="E56" i="1"/>
  <c r="M40" i="1"/>
  <c r="M56" i="1"/>
  <c r="U40" i="1"/>
  <c r="U56" i="1"/>
  <c r="F42" i="1"/>
  <c r="F58" i="1"/>
  <c r="N42" i="1"/>
  <c r="N58" i="1"/>
  <c r="V42" i="1"/>
  <c r="V58" i="1"/>
  <c r="G44" i="1"/>
  <c r="G60" i="1"/>
  <c r="O44" i="1"/>
  <c r="O60" i="1"/>
  <c r="W44" i="1"/>
  <c r="W60" i="1"/>
  <c r="N39" i="7"/>
  <c r="R39" i="7"/>
  <c r="V39" i="7"/>
  <c r="F45" i="7"/>
  <c r="J45" i="7"/>
  <c r="N45" i="7"/>
  <c r="R45" i="7"/>
  <c r="V45" i="7"/>
  <c r="D39" i="1"/>
  <c r="D55" i="1"/>
  <c r="H39" i="1"/>
  <c r="H55" i="1"/>
  <c r="L39" i="1"/>
  <c r="L55" i="1"/>
  <c r="P39" i="1"/>
  <c r="P55" i="1"/>
  <c r="T39" i="1"/>
  <c r="T55" i="1"/>
  <c r="X39" i="1"/>
  <c r="X55" i="1"/>
  <c r="E41" i="1"/>
  <c r="E57" i="1"/>
  <c r="I41" i="1"/>
  <c r="I57" i="1"/>
  <c r="M41" i="1"/>
  <c r="M57" i="1"/>
  <c r="Q41" i="1"/>
  <c r="Q57" i="1"/>
  <c r="U41" i="1"/>
  <c r="Y41" i="1"/>
  <c r="Y57" i="1"/>
  <c r="F43" i="1"/>
  <c r="F59" i="1"/>
  <c r="J43" i="1"/>
  <c r="J59" i="1"/>
  <c r="N43" i="1"/>
  <c r="N59" i="1"/>
  <c r="R43" i="1"/>
  <c r="R59" i="1"/>
  <c r="V43" i="1"/>
  <c r="V59" i="1"/>
  <c r="C45" i="1"/>
  <c r="C61" i="1"/>
  <c r="G45" i="1"/>
  <c r="G61" i="1"/>
  <c r="K45" i="1"/>
  <c r="K61" i="1"/>
  <c r="O45" i="1"/>
  <c r="O61" i="1"/>
  <c r="S45" i="1"/>
  <c r="S61" i="1"/>
  <c r="W45" i="1"/>
  <c r="W61" i="1"/>
  <c r="D46" i="1"/>
  <c r="D62" i="1"/>
  <c r="H46" i="1"/>
  <c r="H62" i="1"/>
  <c r="L46" i="1"/>
  <c r="L62" i="1"/>
  <c r="P46" i="1"/>
  <c r="P62" i="1"/>
  <c r="T46" i="1"/>
  <c r="T62" i="1"/>
  <c r="X46" i="1"/>
  <c r="X62" i="1"/>
  <c r="E47" i="1"/>
  <c r="E63" i="1"/>
  <c r="I47" i="1"/>
  <c r="I63" i="1"/>
  <c r="M47" i="1"/>
  <c r="M63" i="1"/>
  <c r="Q47" i="1"/>
  <c r="Q63" i="1"/>
  <c r="U47" i="1"/>
  <c r="U63" i="1"/>
  <c r="Y47" i="1"/>
  <c r="Y63" i="1"/>
  <c r="F48" i="1"/>
  <c r="F64" i="1"/>
  <c r="J48" i="1"/>
  <c r="J64" i="1"/>
  <c r="N48" i="1"/>
  <c r="N64" i="1"/>
  <c r="R48" i="1"/>
  <c r="R64" i="1"/>
  <c r="V48" i="1"/>
  <c r="V64" i="1"/>
  <c r="C40" i="1"/>
  <c r="C56" i="1"/>
  <c r="G40" i="1"/>
  <c r="G56" i="1"/>
  <c r="K40" i="1"/>
  <c r="K56" i="1"/>
  <c r="O40" i="1"/>
  <c r="O56" i="1"/>
  <c r="S40" i="1"/>
  <c r="S56" i="1"/>
  <c r="W40" i="1"/>
  <c r="W56" i="1"/>
  <c r="D42" i="1"/>
  <c r="D58" i="1"/>
  <c r="H42" i="1"/>
  <c r="H58" i="1"/>
  <c r="L42" i="1"/>
  <c r="L58" i="1"/>
  <c r="P42" i="1"/>
  <c r="P58" i="1"/>
  <c r="T42" i="1"/>
  <c r="T58" i="1"/>
  <c r="X42" i="1"/>
  <c r="X58" i="1"/>
  <c r="E44" i="1"/>
  <c r="E60" i="1"/>
  <c r="I44" i="1"/>
  <c r="I60" i="1"/>
  <c r="M44" i="1"/>
  <c r="M60" i="1"/>
  <c r="Q44" i="1"/>
  <c r="Q60" i="1"/>
  <c r="U44" i="1"/>
  <c r="U60" i="1"/>
  <c r="Y44" i="1"/>
  <c r="Y60" i="1"/>
  <c r="I39" i="1"/>
  <c r="I55" i="1"/>
  <c r="Q39" i="1"/>
  <c r="Q55" i="1"/>
  <c r="Y39" i="1"/>
  <c r="Y55" i="1"/>
  <c r="J41" i="1"/>
  <c r="J57" i="1"/>
  <c r="R41" i="1"/>
  <c r="R57" i="1"/>
  <c r="C43" i="1"/>
  <c r="C59" i="1"/>
  <c r="K43" i="1"/>
  <c r="K59" i="1"/>
  <c r="S43" i="1"/>
  <c r="S59" i="1"/>
  <c r="D45" i="1"/>
  <c r="D61" i="1"/>
  <c r="L45" i="1"/>
  <c r="L61" i="1"/>
  <c r="T45" i="1"/>
  <c r="T61" i="1"/>
  <c r="E46" i="1"/>
  <c r="E62" i="1"/>
  <c r="M46" i="1"/>
  <c r="U46" i="1"/>
  <c r="U62" i="1"/>
  <c r="F47" i="1"/>
  <c r="F63" i="1"/>
  <c r="N47" i="1"/>
  <c r="N63" i="1"/>
  <c r="C48" i="1"/>
  <c r="C64" i="1"/>
  <c r="K48" i="1"/>
  <c r="K64" i="1"/>
  <c r="S48" i="1"/>
  <c r="S64" i="1"/>
  <c r="H40" i="1"/>
  <c r="H56" i="1"/>
  <c r="T40" i="1"/>
  <c r="T56" i="1"/>
  <c r="E42" i="1"/>
  <c r="E58" i="1"/>
  <c r="M42" i="1"/>
  <c r="M58" i="1"/>
  <c r="Q42" i="1"/>
  <c r="Q58" i="1"/>
  <c r="Y42" i="1"/>
  <c r="Y58" i="1"/>
  <c r="J44" i="1"/>
  <c r="J60" i="1"/>
  <c r="R44" i="1"/>
  <c r="R60" i="1"/>
  <c r="J39" i="1"/>
  <c r="J55" i="1"/>
  <c r="R39" i="1"/>
  <c r="R55" i="1"/>
  <c r="C41" i="1"/>
  <c r="C57" i="1"/>
  <c r="K41" i="1"/>
  <c r="K57" i="1"/>
  <c r="W41" i="1"/>
  <c r="W57" i="1"/>
  <c r="H43" i="1"/>
  <c r="H59" i="1"/>
  <c r="P43" i="1"/>
  <c r="P59" i="1"/>
  <c r="X43" i="1"/>
  <c r="X59" i="1"/>
  <c r="I45" i="1"/>
  <c r="I61" i="1"/>
  <c r="Q45" i="1"/>
  <c r="Q61" i="1"/>
  <c r="Y45" i="1"/>
  <c r="Y61" i="1"/>
  <c r="J46" i="1"/>
  <c r="J62" i="1"/>
  <c r="N46" i="1"/>
  <c r="N62" i="1"/>
  <c r="V46" i="1"/>
  <c r="V62" i="1"/>
  <c r="G47" i="1"/>
  <c r="G63" i="1"/>
  <c r="O47" i="1"/>
  <c r="O63" i="1"/>
  <c r="D48" i="1"/>
  <c r="D64" i="1"/>
  <c r="H48" i="1"/>
  <c r="H64" i="1"/>
  <c r="P48" i="1"/>
  <c r="P64" i="1"/>
  <c r="T48" i="1"/>
  <c r="T64" i="1"/>
  <c r="I40" i="1"/>
  <c r="I56" i="1"/>
  <c r="Q40" i="1"/>
  <c r="Q56" i="1"/>
  <c r="Y40" i="1"/>
  <c r="Y56" i="1"/>
  <c r="J42" i="1"/>
  <c r="J58" i="1"/>
  <c r="R42" i="1"/>
  <c r="R58" i="1"/>
  <c r="C44" i="1"/>
  <c r="C60" i="1"/>
  <c r="K44" i="1"/>
  <c r="K60" i="1"/>
  <c r="S44" i="1"/>
  <c r="S60" i="1"/>
  <c r="D78" i="5"/>
  <c r="C39" i="1"/>
  <c r="C55" i="1"/>
  <c r="G39" i="1"/>
  <c r="G55" i="1"/>
  <c r="K39" i="1"/>
  <c r="K55" i="1"/>
  <c r="O39" i="1"/>
  <c r="O55" i="1"/>
  <c r="S39" i="1"/>
  <c r="S55" i="1"/>
  <c r="W39" i="1"/>
  <c r="W55" i="1"/>
  <c r="D41" i="1"/>
  <c r="D57" i="1"/>
  <c r="H41" i="1"/>
  <c r="H57" i="1"/>
  <c r="L41" i="1"/>
  <c r="L57" i="1"/>
  <c r="P41" i="1"/>
  <c r="P57" i="1"/>
  <c r="T41" i="1"/>
  <c r="X41" i="1"/>
  <c r="X57" i="1"/>
  <c r="E43" i="1"/>
  <c r="E59" i="1"/>
  <c r="I43" i="1"/>
  <c r="I59" i="1"/>
  <c r="M43" i="1"/>
  <c r="M59" i="1"/>
  <c r="Q43" i="1"/>
  <c r="Q59" i="1"/>
  <c r="U43" i="1"/>
  <c r="U59" i="1"/>
  <c r="Y43" i="1"/>
  <c r="Y59" i="1"/>
  <c r="F45" i="1"/>
  <c r="F61" i="1"/>
  <c r="J45" i="1"/>
  <c r="J61" i="1"/>
  <c r="N45" i="1"/>
  <c r="N61" i="1"/>
  <c r="R45" i="1"/>
  <c r="R61" i="1"/>
  <c r="V45" i="1"/>
  <c r="V61" i="1"/>
  <c r="C46" i="1"/>
  <c r="C62" i="1"/>
  <c r="G46" i="1"/>
  <c r="G62" i="1"/>
  <c r="K46" i="1"/>
  <c r="K62" i="1"/>
  <c r="O46" i="1"/>
  <c r="O62" i="1"/>
  <c r="S46" i="1"/>
  <c r="S62" i="1"/>
  <c r="W46" i="1"/>
  <c r="W62" i="1"/>
  <c r="D47" i="1"/>
  <c r="D63" i="1"/>
  <c r="H47" i="1"/>
  <c r="H63" i="1"/>
  <c r="L47" i="1"/>
  <c r="L63" i="1"/>
  <c r="P47" i="1"/>
  <c r="P63" i="1"/>
  <c r="T47" i="1"/>
  <c r="T63" i="1"/>
  <c r="X47" i="1"/>
  <c r="X63" i="1"/>
  <c r="E48" i="1"/>
  <c r="E64" i="1"/>
  <c r="I48" i="1"/>
  <c r="I64" i="1"/>
  <c r="M48" i="1"/>
  <c r="M64" i="1"/>
  <c r="Q48" i="1"/>
  <c r="Q64" i="1"/>
  <c r="U48" i="1"/>
  <c r="U64" i="1"/>
  <c r="Y48" i="1"/>
  <c r="Y64" i="1"/>
  <c r="F40" i="1"/>
  <c r="F56" i="1"/>
  <c r="J40" i="1"/>
  <c r="J56" i="1"/>
  <c r="N40" i="1"/>
  <c r="N56" i="1"/>
  <c r="R40" i="1"/>
  <c r="R56" i="1"/>
  <c r="V40" i="1"/>
  <c r="V56" i="1"/>
  <c r="C42" i="1"/>
  <c r="C58" i="1"/>
  <c r="G42" i="1"/>
  <c r="G58" i="1"/>
  <c r="K42" i="1"/>
  <c r="K58" i="1"/>
  <c r="O42" i="1"/>
  <c r="O58" i="1"/>
  <c r="S42" i="1"/>
  <c r="S58" i="1"/>
  <c r="W42" i="1"/>
  <c r="W58" i="1"/>
  <c r="D44" i="1"/>
  <c r="D60" i="1"/>
  <c r="H44" i="1"/>
  <c r="H60" i="1"/>
  <c r="L44" i="1"/>
  <c r="L60" i="1"/>
  <c r="P44" i="1"/>
  <c r="P60" i="1"/>
  <c r="T44" i="1"/>
  <c r="T60" i="1"/>
  <c r="X44" i="1"/>
  <c r="X60" i="1"/>
  <c r="G13" i="5"/>
  <c r="K13" i="5"/>
  <c r="O13" i="5"/>
  <c r="S13" i="5"/>
  <c r="D49" i="1"/>
  <c r="L49" i="1"/>
  <c r="P49" i="1"/>
  <c r="T49" i="1"/>
  <c r="X49" i="1"/>
  <c r="E49" i="1"/>
  <c r="I49" i="1"/>
  <c r="M49" i="1"/>
  <c r="Q49" i="1"/>
  <c r="U49" i="1"/>
  <c r="Y49" i="1"/>
  <c r="F49" i="1"/>
  <c r="J49" i="1"/>
  <c r="N49" i="1"/>
  <c r="R49" i="1"/>
  <c r="V49" i="1"/>
  <c r="G49" i="1"/>
  <c r="K49" i="1"/>
  <c r="O49" i="1"/>
  <c r="S49" i="1"/>
  <c r="W49" i="1"/>
  <c r="F78" i="5"/>
  <c r="O39" i="7"/>
  <c r="S39" i="7"/>
  <c r="W39" i="7"/>
  <c r="C45" i="7"/>
  <c r="G45" i="7"/>
  <c r="K45" i="7"/>
  <c r="O45" i="7"/>
  <c r="S45" i="7"/>
  <c r="W45" i="7"/>
  <c r="E71" i="5"/>
  <c r="I71" i="5"/>
  <c r="M71" i="5"/>
  <c r="E78" i="5"/>
  <c r="F71" i="5"/>
  <c r="J71" i="5"/>
  <c r="N71" i="5"/>
  <c r="C19" i="7"/>
  <c r="C37" i="7"/>
  <c r="G19" i="7"/>
  <c r="G37" i="7"/>
  <c r="K19" i="7"/>
  <c r="K37" i="7"/>
  <c r="O19" i="7"/>
  <c r="O37" i="7"/>
  <c r="S19" i="7"/>
  <c r="S37" i="7"/>
  <c r="W19" i="7"/>
  <c r="W37" i="7"/>
  <c r="E37" i="7"/>
  <c r="E19" i="7"/>
  <c r="I37" i="7"/>
  <c r="I19" i="7"/>
  <c r="M37" i="7"/>
  <c r="M19" i="7"/>
  <c r="Q37" i="7"/>
  <c r="Q19" i="7"/>
  <c r="U37" i="7"/>
  <c r="U19" i="7"/>
  <c r="F37" i="7"/>
  <c r="F19" i="7"/>
  <c r="J37" i="7"/>
  <c r="J19" i="7"/>
  <c r="N19" i="7"/>
  <c r="N37" i="7"/>
  <c r="R19" i="7"/>
  <c r="R37" i="7"/>
  <c r="V37" i="7"/>
  <c r="V19" i="7"/>
  <c r="G71" i="5"/>
  <c r="K71" i="5"/>
  <c r="O71" i="5"/>
  <c r="D19" i="7"/>
  <c r="D37" i="7"/>
  <c r="H19" i="7"/>
  <c r="H37" i="7"/>
  <c r="L19" i="7"/>
  <c r="L37" i="7"/>
  <c r="P37" i="7"/>
  <c r="P19" i="7"/>
  <c r="T19" i="7"/>
  <c r="X19" i="7"/>
  <c r="X37" i="7"/>
  <c r="H13" i="5"/>
  <c r="L13" i="5"/>
  <c r="P13" i="5"/>
  <c r="T13" i="5"/>
  <c r="E13" i="5"/>
  <c r="I13" i="5"/>
  <c r="M13" i="5"/>
  <c r="Q13" i="5"/>
  <c r="C13" i="5"/>
  <c r="AI78" i="5" l="1"/>
  <c r="AI39" i="7"/>
  <c r="AI71" i="5"/>
  <c r="P36" i="7"/>
  <c r="N36" i="7"/>
  <c r="O36" i="7"/>
  <c r="X36" i="7"/>
  <c r="H36" i="7"/>
  <c r="U36" i="7"/>
  <c r="E36" i="7"/>
  <c r="T36" i="7"/>
  <c r="R36" i="7"/>
  <c r="S36" i="7"/>
  <c r="K36" i="7"/>
  <c r="C36" i="7"/>
  <c r="W36" i="7"/>
  <c r="G36" i="7"/>
  <c r="J36" i="7"/>
  <c r="M36" i="7"/>
  <c r="L36" i="7"/>
  <c r="D36" i="7"/>
  <c r="V36" i="7"/>
  <c r="F36" i="7"/>
  <c r="Q36" i="7"/>
  <c r="I36" i="7"/>
  <c r="O11" i="7" l="1"/>
  <c r="D11" i="7"/>
  <c r="E11" i="7"/>
  <c r="F11" i="7"/>
  <c r="G11" i="7"/>
  <c r="H11" i="7"/>
  <c r="I11" i="7"/>
  <c r="J11" i="7"/>
  <c r="K11" i="7"/>
  <c r="L11" i="7"/>
  <c r="M11" i="7"/>
  <c r="N11" i="7"/>
  <c r="P11" i="7"/>
  <c r="Q11" i="7"/>
  <c r="R11" i="7"/>
  <c r="S11" i="7"/>
  <c r="T11" i="7"/>
  <c r="U11" i="7"/>
  <c r="V11" i="7"/>
  <c r="W11" i="7"/>
  <c r="X11" i="7"/>
  <c r="C11" i="7"/>
  <c r="C14" i="7" s="1"/>
  <c r="W79" i="5"/>
  <c r="X79" i="5"/>
  <c r="D79" i="5"/>
  <c r="G14" i="7" l="1"/>
  <c r="C79" i="5"/>
  <c r="W14" i="7"/>
  <c r="V14" i="7"/>
  <c r="N14" i="7"/>
  <c r="F14" i="7"/>
  <c r="U79" i="5"/>
  <c r="F79" i="5"/>
  <c r="S79" i="5"/>
  <c r="O79" i="5"/>
  <c r="K79" i="5"/>
  <c r="G79" i="5"/>
  <c r="V79" i="5"/>
  <c r="K14" i="7"/>
  <c r="C4" i="5"/>
  <c r="C9" i="5"/>
  <c r="X14" i="7"/>
  <c r="T14" i="7"/>
  <c r="P14" i="7"/>
  <c r="L14" i="7"/>
  <c r="H14" i="7"/>
  <c r="D14" i="7"/>
  <c r="L79" i="5"/>
  <c r="H79" i="5"/>
  <c r="C29" i="5" l="1"/>
  <c r="Q35" i="2"/>
  <c r="Q47" i="2"/>
  <c r="K35" i="2"/>
  <c r="K47" i="2"/>
  <c r="P35" i="2"/>
  <c r="P47" i="2"/>
  <c r="U35" i="2"/>
  <c r="U47" i="2"/>
  <c r="D35" i="2"/>
  <c r="D47" i="2"/>
  <c r="I35" i="2"/>
  <c r="I47" i="2"/>
  <c r="V35" i="2"/>
  <c r="V47" i="2"/>
  <c r="S35" i="2"/>
  <c r="S47" i="2"/>
  <c r="X35" i="2"/>
  <c r="X47" i="2"/>
  <c r="M35" i="2"/>
  <c r="M47" i="2"/>
  <c r="J35" i="2"/>
  <c r="J47" i="2"/>
  <c r="G35" i="2"/>
  <c r="G47" i="2"/>
  <c r="W35" i="2"/>
  <c r="W47" i="2"/>
  <c r="L35" i="2"/>
  <c r="L47" i="2"/>
  <c r="N35" i="2"/>
  <c r="N47" i="2"/>
  <c r="C35" i="2"/>
  <c r="E35" i="2"/>
  <c r="E47" i="2"/>
  <c r="R35" i="2"/>
  <c r="R47" i="2"/>
  <c r="O35" i="2"/>
  <c r="O47" i="2"/>
  <c r="T35" i="2"/>
  <c r="T47" i="2"/>
  <c r="F35" i="2"/>
  <c r="F47" i="2"/>
  <c r="H35" i="2"/>
  <c r="H47" i="2"/>
  <c r="J79" i="5"/>
  <c r="J14" i="7"/>
  <c r="E14" i="7"/>
  <c r="U14" i="7"/>
  <c r="I14" i="7"/>
  <c r="E79" i="5"/>
  <c r="R14" i="7"/>
  <c r="I79" i="5"/>
  <c r="Q79" i="5"/>
  <c r="N79" i="5"/>
  <c r="T79" i="5"/>
  <c r="P79" i="5"/>
  <c r="R79" i="5"/>
  <c r="M79" i="5"/>
  <c r="O14" i="7"/>
  <c r="M14" i="7"/>
  <c r="Q14" i="7"/>
  <c r="S14" i="7"/>
  <c r="AI79" i="5" l="1"/>
  <c r="P9" i="5"/>
  <c r="K9" i="5" l="1"/>
  <c r="G9" i="5"/>
  <c r="O9" i="5"/>
  <c r="D9" i="5"/>
  <c r="H9" i="5"/>
  <c r="L9" i="5"/>
  <c r="E9" i="5"/>
  <c r="I9" i="5"/>
  <c r="M9" i="5"/>
  <c r="F9" i="5"/>
  <c r="J9" i="5"/>
  <c r="N9" i="5"/>
  <c r="K30" i="12"/>
  <c r="G30" i="12"/>
  <c r="I30" i="12" l="1"/>
  <c r="Q30" i="12"/>
  <c r="Y30" i="12"/>
  <c r="E30" i="12"/>
  <c r="M30" i="12"/>
  <c r="U30" i="12"/>
  <c r="O30" i="12"/>
  <c r="S30" i="12"/>
  <c r="W30" i="12"/>
  <c r="F30" i="12"/>
  <c r="J30" i="12"/>
  <c r="N30" i="12"/>
  <c r="R30" i="12"/>
  <c r="V30" i="12"/>
  <c r="Z30" i="12"/>
  <c r="D30" i="12"/>
  <c r="H30" i="12"/>
  <c r="L30" i="12"/>
  <c r="P30" i="12"/>
  <c r="T30" i="12"/>
  <c r="X30" i="12"/>
  <c r="C30" i="12" l="1"/>
  <c r="C62" i="12"/>
  <c r="C95" i="12" l="1"/>
  <c r="C93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O95" i="12" l="1"/>
  <c r="W95" i="12"/>
  <c r="F95" i="12"/>
  <c r="P95" i="12"/>
  <c r="X95" i="12"/>
  <c r="Y95" i="12"/>
  <c r="G95" i="12"/>
  <c r="J95" i="12"/>
  <c r="R95" i="12"/>
  <c r="Z95" i="12"/>
  <c r="N95" i="12"/>
  <c r="I95" i="12"/>
  <c r="K95" i="12"/>
  <c r="S95" i="12"/>
  <c r="V95" i="12"/>
  <c r="Q95" i="12"/>
  <c r="L95" i="12"/>
  <c r="T95" i="12"/>
  <c r="H95" i="12"/>
  <c r="D95" i="12"/>
  <c r="E95" i="12"/>
  <c r="M95" i="12"/>
  <c r="U95" i="12"/>
  <c r="H93" i="12"/>
  <c r="L93" i="12"/>
  <c r="T93" i="12"/>
  <c r="X93" i="12"/>
  <c r="E93" i="12"/>
  <c r="I93" i="12"/>
  <c r="Q93" i="12"/>
  <c r="Y93" i="12"/>
  <c r="J93" i="12"/>
  <c r="R93" i="12"/>
  <c r="Z93" i="12"/>
  <c r="D93" i="12"/>
  <c r="P93" i="12"/>
  <c r="M93" i="12"/>
  <c r="U93" i="12"/>
  <c r="F93" i="12"/>
  <c r="N93" i="12"/>
  <c r="V93" i="12"/>
  <c r="G93" i="12"/>
  <c r="K93" i="12"/>
  <c r="O93" i="12"/>
  <c r="S93" i="12"/>
  <c r="W93" i="12"/>
  <c r="C9" i="3"/>
  <c r="AI95" i="12" l="1"/>
  <c r="AI93" i="12"/>
  <c r="C4" i="3"/>
  <c r="C12" i="3" s="1"/>
  <c r="V12" i="3"/>
  <c r="F12" i="3"/>
  <c r="X12" i="3"/>
  <c r="T12" i="3"/>
  <c r="P12" i="3"/>
  <c r="L12" i="3"/>
  <c r="H12" i="3"/>
  <c r="D12" i="3"/>
  <c r="R12" i="3"/>
  <c r="N12" i="3"/>
  <c r="J12" i="3"/>
  <c r="Q12" i="3" l="1"/>
  <c r="E12" i="3"/>
  <c r="U12" i="3"/>
  <c r="G12" i="3"/>
  <c r="M12" i="3"/>
  <c r="S12" i="3"/>
  <c r="K12" i="3"/>
  <c r="W12" i="3"/>
  <c r="I12" i="3"/>
  <c r="O12" i="3"/>
  <c r="W44" i="7" l="1"/>
  <c r="W28" i="7"/>
  <c r="W43" i="7" s="1"/>
  <c r="S44" i="7"/>
  <c r="S28" i="7"/>
  <c r="S43" i="7" s="1"/>
  <c r="K44" i="7"/>
  <c r="K28" i="7"/>
  <c r="K43" i="7" s="1"/>
  <c r="V44" i="7"/>
  <c r="V28" i="7"/>
  <c r="V43" i="7" s="1"/>
  <c r="N44" i="7"/>
  <c r="N28" i="7"/>
  <c r="N43" i="7" s="1"/>
  <c r="F44" i="7"/>
  <c r="F28" i="7"/>
  <c r="F43" i="7" s="1"/>
  <c r="C44" i="7"/>
  <c r="C28" i="7"/>
  <c r="Y28" i="7"/>
  <c r="Y43" i="7" s="1"/>
  <c r="Y44" i="7"/>
  <c r="U44" i="7"/>
  <c r="U28" i="7"/>
  <c r="U43" i="7" s="1"/>
  <c r="Q44" i="7"/>
  <c r="Q28" i="7"/>
  <c r="Q43" i="7" s="1"/>
  <c r="M44" i="7"/>
  <c r="M28" i="7"/>
  <c r="M43" i="7" s="1"/>
  <c r="I44" i="7"/>
  <c r="I28" i="7"/>
  <c r="I43" i="7" s="1"/>
  <c r="E44" i="7"/>
  <c r="E28" i="7"/>
  <c r="E43" i="7" s="1"/>
  <c r="AA28" i="7"/>
  <c r="AA43" i="7" s="1"/>
  <c r="AA44" i="7"/>
  <c r="O44" i="7"/>
  <c r="O28" i="7"/>
  <c r="O43" i="7" s="1"/>
  <c r="G44" i="7"/>
  <c r="G28" i="7"/>
  <c r="G43" i="7" s="1"/>
  <c r="Z28" i="7"/>
  <c r="Z43" i="7" s="1"/>
  <c r="Z44" i="7"/>
  <c r="R44" i="7"/>
  <c r="R28" i="7"/>
  <c r="R43" i="7" s="1"/>
  <c r="J44" i="7"/>
  <c r="J28" i="7"/>
  <c r="J43" i="7" s="1"/>
  <c r="X44" i="7"/>
  <c r="X28" i="7"/>
  <c r="X43" i="7" s="1"/>
  <c r="T44" i="7"/>
  <c r="T28" i="7"/>
  <c r="T43" i="7" s="1"/>
  <c r="P44" i="7"/>
  <c r="P28" i="7"/>
  <c r="P43" i="7" s="1"/>
  <c r="L44" i="7"/>
  <c r="L28" i="7"/>
  <c r="L43" i="7" s="1"/>
  <c r="H44" i="7"/>
  <c r="H28" i="7"/>
  <c r="H43" i="7" s="1"/>
  <c r="D44" i="7"/>
  <c r="D28" i="7"/>
  <c r="D43" i="7" s="1"/>
  <c r="AI44" i="7" l="1"/>
  <c r="AI43" i="7"/>
  <c r="C43" i="7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AI33" i="6" l="1"/>
  <c r="AI34" i="6"/>
  <c r="C68" i="5"/>
  <c r="C67" i="5"/>
  <c r="C66" i="5"/>
  <c r="Z77" i="5"/>
  <c r="Y77" i="5"/>
  <c r="X77" i="5"/>
  <c r="D77" i="5"/>
  <c r="C77" i="5"/>
  <c r="AI77" i="5" l="1"/>
  <c r="C65" i="5"/>
  <c r="C34" i="5"/>
  <c r="S68" i="5" l="1"/>
  <c r="K68" i="5"/>
  <c r="Y67" i="5"/>
  <c r="S66" i="5"/>
  <c r="K66" i="5"/>
  <c r="Z68" i="5"/>
  <c r="X67" i="5"/>
  <c r="Z66" i="5"/>
  <c r="Y68" i="5"/>
  <c r="Y66" i="5"/>
  <c r="Q66" i="5"/>
  <c r="I66" i="5"/>
  <c r="V67" i="5"/>
  <c r="T66" i="5"/>
  <c r="L66" i="5"/>
  <c r="P68" i="5"/>
  <c r="H68" i="5"/>
  <c r="R67" i="5"/>
  <c r="J67" i="5"/>
  <c r="W68" i="5"/>
  <c r="O68" i="5"/>
  <c r="G68" i="5"/>
  <c r="U67" i="5"/>
  <c r="W66" i="5"/>
  <c r="O66" i="5"/>
  <c r="G66" i="5"/>
  <c r="V68" i="5"/>
  <c r="V66" i="5"/>
  <c r="U68" i="5"/>
  <c r="W67" i="5"/>
  <c r="U66" i="5"/>
  <c r="M66" i="5"/>
  <c r="T68" i="5"/>
  <c r="U65" i="5"/>
  <c r="U34" i="5"/>
  <c r="M65" i="5"/>
  <c r="M34" i="5"/>
  <c r="E65" i="5"/>
  <c r="E34" i="5"/>
  <c r="T4" i="5"/>
  <c r="T29" i="5" s="1"/>
  <c r="L4" i="5"/>
  <c r="L29" i="5" s="1"/>
  <c r="D4" i="5"/>
  <c r="D29" i="5" s="1"/>
  <c r="E66" i="5"/>
  <c r="W65" i="5"/>
  <c r="W34" i="5"/>
  <c r="O4" i="5"/>
  <c r="G4" i="5"/>
  <c r="G29" i="5" s="1"/>
  <c r="X68" i="5"/>
  <c r="Z67" i="5"/>
  <c r="X66" i="5"/>
  <c r="P66" i="5"/>
  <c r="H66" i="5"/>
  <c r="Z65" i="5"/>
  <c r="Z34" i="5"/>
  <c r="R65" i="5"/>
  <c r="R34" i="5"/>
  <c r="J65" i="5"/>
  <c r="J34" i="5"/>
  <c r="M67" i="5"/>
  <c r="E67" i="5"/>
  <c r="U4" i="5"/>
  <c r="M4" i="5"/>
  <c r="M29" i="5" s="1"/>
  <c r="E4" i="5"/>
  <c r="E29" i="5" s="1"/>
  <c r="N68" i="5"/>
  <c r="F68" i="5"/>
  <c r="T67" i="5"/>
  <c r="L67" i="5"/>
  <c r="D67" i="5"/>
  <c r="N66" i="5"/>
  <c r="F66" i="5"/>
  <c r="T65" i="5"/>
  <c r="T34" i="5"/>
  <c r="L65" i="5"/>
  <c r="L34" i="5"/>
  <c r="D65" i="5"/>
  <c r="D34" i="5"/>
  <c r="M68" i="5"/>
  <c r="E68" i="5"/>
  <c r="O67" i="5"/>
  <c r="G67" i="5"/>
  <c r="W4" i="5"/>
  <c r="O65" i="5"/>
  <c r="O34" i="5"/>
  <c r="G65" i="5"/>
  <c r="G34" i="5"/>
  <c r="Z4" i="5"/>
  <c r="R4" i="5"/>
  <c r="R29" i="5" s="1"/>
  <c r="J4" i="5"/>
  <c r="J29" i="5" s="1"/>
  <c r="Y65" i="5"/>
  <c r="Y34" i="5"/>
  <c r="Q65" i="5"/>
  <c r="Q34" i="5"/>
  <c r="I65" i="5"/>
  <c r="I34" i="5"/>
  <c r="X65" i="5"/>
  <c r="X34" i="5"/>
  <c r="P4" i="5"/>
  <c r="H4" i="5"/>
  <c r="H29" i="5" s="1"/>
  <c r="S4" i="5"/>
  <c r="S29" i="5" s="1"/>
  <c r="K4" i="5"/>
  <c r="K29" i="5" s="1"/>
  <c r="C64" i="5"/>
  <c r="D66" i="5"/>
  <c r="V65" i="5"/>
  <c r="V34" i="5"/>
  <c r="N65" i="5"/>
  <c r="N34" i="5"/>
  <c r="F65" i="5"/>
  <c r="F34" i="5"/>
  <c r="Q67" i="5"/>
  <c r="I67" i="5"/>
  <c r="Y4" i="5"/>
  <c r="Q4" i="5"/>
  <c r="Q29" i="5" s="1"/>
  <c r="I4" i="5"/>
  <c r="I29" i="5" s="1"/>
  <c r="R68" i="5"/>
  <c r="J68" i="5"/>
  <c r="P67" i="5"/>
  <c r="H67" i="5"/>
  <c r="R66" i="5"/>
  <c r="J66" i="5"/>
  <c r="X4" i="5"/>
  <c r="P65" i="5"/>
  <c r="P34" i="5"/>
  <c r="H65" i="5"/>
  <c r="H34" i="5"/>
  <c r="Q68" i="5"/>
  <c r="I68" i="5"/>
  <c r="S67" i="5"/>
  <c r="K67" i="5"/>
  <c r="S65" i="5"/>
  <c r="S34" i="5"/>
  <c r="K65" i="5"/>
  <c r="K34" i="5"/>
  <c r="L68" i="5"/>
  <c r="D68" i="5"/>
  <c r="N67" i="5"/>
  <c r="F67" i="5"/>
  <c r="V4" i="5"/>
  <c r="N4" i="5"/>
  <c r="N29" i="5" s="1"/>
  <c r="F4" i="5"/>
  <c r="F29" i="5" s="1"/>
  <c r="AI68" i="5" l="1"/>
  <c r="AI65" i="5"/>
  <c r="AI67" i="5"/>
  <c r="AI66" i="5"/>
  <c r="Y29" i="5"/>
  <c r="Z29" i="5"/>
  <c r="O29" i="5"/>
  <c r="X29" i="5"/>
  <c r="V29" i="5"/>
  <c r="P29" i="5"/>
  <c r="W29" i="5"/>
  <c r="U29" i="5"/>
  <c r="P64" i="5"/>
  <c r="L64" i="5"/>
  <c r="I64" i="5"/>
  <c r="X64" i="5"/>
  <c r="J64" i="5"/>
  <c r="T64" i="5"/>
  <c r="S64" i="5"/>
  <c r="F64" i="5"/>
  <c r="Q64" i="5"/>
  <c r="V64" i="5"/>
  <c r="R64" i="5"/>
  <c r="O64" i="5"/>
  <c r="E64" i="5"/>
  <c r="G64" i="5"/>
  <c r="U64" i="5"/>
  <c r="W64" i="5"/>
  <c r="N64" i="5"/>
  <c r="K64" i="5"/>
  <c r="H64" i="5"/>
  <c r="Y64" i="5"/>
  <c r="M64" i="5"/>
  <c r="Z64" i="5"/>
  <c r="D64" i="5"/>
  <c r="AI64" i="5" l="1"/>
  <c r="N72" i="5"/>
  <c r="J72" i="5"/>
  <c r="F72" i="5"/>
  <c r="M72" i="5"/>
  <c r="I72" i="5"/>
  <c r="E72" i="5"/>
  <c r="L72" i="5"/>
  <c r="H72" i="5"/>
  <c r="D72" i="5"/>
  <c r="K72" i="5"/>
  <c r="G72" i="5"/>
  <c r="C72" i="5"/>
  <c r="AI72" i="5" l="1"/>
  <c r="F74" i="5"/>
  <c r="L74" i="5"/>
  <c r="V74" i="5"/>
  <c r="M74" i="5"/>
  <c r="Y74" i="5"/>
  <c r="H75" i="5"/>
  <c r="J75" i="5"/>
  <c r="L75" i="5"/>
  <c r="N75" i="5"/>
  <c r="P75" i="5"/>
  <c r="R75" i="5"/>
  <c r="T75" i="5"/>
  <c r="X75" i="5"/>
  <c r="Z75" i="5"/>
  <c r="E75" i="5"/>
  <c r="G75" i="5"/>
  <c r="I75" i="5"/>
  <c r="K75" i="5"/>
  <c r="O75" i="5"/>
  <c r="Q75" i="5"/>
  <c r="S75" i="5"/>
  <c r="U75" i="5"/>
  <c r="W75" i="5"/>
  <c r="R43" i="2" l="1"/>
  <c r="G74" i="5"/>
  <c r="P74" i="5"/>
  <c r="Z74" i="5"/>
  <c r="S74" i="5"/>
  <c r="Q74" i="5"/>
  <c r="O74" i="5"/>
  <c r="N74" i="5"/>
  <c r="X74" i="5"/>
  <c r="H74" i="5"/>
  <c r="J74" i="5"/>
  <c r="I74" i="5"/>
  <c r="R74" i="5"/>
  <c r="T74" i="5"/>
  <c r="C75" i="5"/>
  <c r="D75" i="5"/>
  <c r="U74" i="5"/>
  <c r="W74" i="5"/>
  <c r="K74" i="5"/>
  <c r="E74" i="5"/>
  <c r="AI74" i="5" l="1"/>
  <c r="H31" i="2"/>
  <c r="H43" i="2"/>
  <c r="L43" i="2"/>
  <c r="L31" i="2"/>
  <c r="T43" i="2"/>
  <c r="T31" i="2"/>
  <c r="P31" i="2"/>
  <c r="P43" i="2"/>
  <c r="S43" i="2"/>
  <c r="S31" i="2"/>
  <c r="M31" i="2"/>
  <c r="M43" i="2"/>
  <c r="K43" i="2"/>
  <c r="K31" i="2"/>
  <c r="V43" i="2"/>
  <c r="V31" i="2"/>
  <c r="U43" i="2"/>
  <c r="U31" i="2"/>
  <c r="N43" i="2"/>
  <c r="N31" i="2"/>
  <c r="O31" i="2"/>
  <c r="O43" i="2"/>
  <c r="E43" i="2"/>
  <c r="E31" i="2"/>
  <c r="G43" i="2"/>
  <c r="G31" i="2"/>
  <c r="X43" i="2"/>
  <c r="X31" i="2"/>
  <c r="I31" i="2"/>
  <c r="I43" i="2"/>
  <c r="R31" i="2"/>
  <c r="C31" i="2"/>
  <c r="C43" i="2"/>
  <c r="D43" i="2"/>
  <c r="D31" i="2"/>
  <c r="F43" i="2"/>
  <c r="F31" i="2"/>
  <c r="Y43" i="2"/>
  <c r="Y31" i="2"/>
  <c r="W43" i="2"/>
  <c r="W31" i="2"/>
  <c r="J31" i="2"/>
  <c r="J43" i="2"/>
  <c r="Q43" i="2"/>
  <c r="Q31" i="2"/>
  <c r="U86" i="5"/>
  <c r="U83" i="5"/>
  <c r="M86" i="5"/>
  <c r="M83" i="5"/>
  <c r="G86" i="5"/>
  <c r="G83" i="5"/>
  <c r="E86" i="5"/>
  <c r="E83" i="5"/>
  <c r="L86" i="5"/>
  <c r="L83" i="5"/>
  <c r="N86" i="5"/>
  <c r="N83" i="5"/>
  <c r="Y86" i="5"/>
  <c r="Y83" i="5"/>
  <c r="K86" i="5"/>
  <c r="K83" i="5"/>
  <c r="X86" i="5"/>
  <c r="X83" i="5"/>
  <c r="O86" i="5"/>
  <c r="O83" i="5"/>
  <c r="Y75" i="5"/>
  <c r="V75" i="5"/>
  <c r="V86" i="5"/>
  <c r="V83" i="5"/>
  <c r="D86" i="5"/>
  <c r="D83" i="5"/>
  <c r="F86" i="5"/>
  <c r="F83" i="5"/>
  <c r="Z86" i="5"/>
  <c r="Z83" i="5"/>
  <c r="T86" i="5"/>
  <c r="T83" i="5"/>
  <c r="R86" i="5"/>
  <c r="R83" i="5"/>
  <c r="S86" i="5"/>
  <c r="S83" i="5"/>
  <c r="P86" i="5"/>
  <c r="P83" i="5"/>
  <c r="I86" i="5"/>
  <c r="I83" i="5"/>
  <c r="Q86" i="5"/>
  <c r="Q83" i="5"/>
  <c r="W86" i="5"/>
  <c r="W83" i="5"/>
  <c r="F75" i="5"/>
  <c r="M75" i="5"/>
  <c r="AI75" i="5" l="1"/>
  <c r="Z31" i="2"/>
  <c r="Z43" i="2"/>
  <c r="H86" i="5"/>
  <c r="J86" i="5"/>
  <c r="AI86" i="5" l="1"/>
  <c r="H83" i="5"/>
  <c r="C83" i="5"/>
  <c r="J83" i="5"/>
  <c r="AI83" i="5" l="1"/>
  <c r="G42" i="2"/>
  <c r="G30" i="2"/>
  <c r="F42" i="2"/>
  <c r="F30" i="2"/>
  <c r="H30" i="2"/>
  <c r="H42" i="2"/>
  <c r="D30" i="2" l="1"/>
  <c r="D42" i="2"/>
  <c r="C30" i="2"/>
  <c r="C42" i="2"/>
  <c r="E42" i="2"/>
  <c r="E30" i="2"/>
  <c r="I42" i="2" l="1"/>
  <c r="I30" i="2"/>
  <c r="J30" i="2"/>
  <c r="J42" i="2"/>
  <c r="K30" i="2" l="1"/>
  <c r="K42" i="2"/>
  <c r="L30" i="2" l="1"/>
  <c r="L42" i="2"/>
  <c r="M30" i="2" l="1"/>
  <c r="M42" i="2"/>
  <c r="N30" i="2" l="1"/>
  <c r="N42" i="2"/>
  <c r="O30" i="2" l="1"/>
  <c r="O42" i="2"/>
  <c r="P30" i="2" l="1"/>
  <c r="P42" i="2"/>
  <c r="Q30" i="2" l="1"/>
  <c r="Q42" i="2"/>
  <c r="R30" i="2" l="1"/>
  <c r="R42" i="2"/>
  <c r="S30" i="2" l="1"/>
  <c r="S42" i="2"/>
  <c r="T30" i="2" l="1"/>
  <c r="T42" i="2"/>
  <c r="U30" i="2" l="1"/>
  <c r="U42" i="2"/>
  <c r="V30" i="2" l="1"/>
  <c r="V42" i="2"/>
  <c r="W42" i="2" l="1"/>
  <c r="W30" i="2"/>
  <c r="X30" i="2" l="1"/>
  <c r="X42" i="2"/>
  <c r="Y42" i="2" l="1"/>
  <c r="Y30" i="2"/>
  <c r="AA42" i="2" l="1"/>
  <c r="AA30" i="2"/>
  <c r="Z30" i="2"/>
  <c r="Z42" i="2"/>
  <c r="AI30" i="2" l="1"/>
  <c r="AI42" i="2"/>
  <c r="X41" i="2"/>
  <c r="X29" i="2"/>
  <c r="V29" i="2" l="1"/>
  <c r="V41" i="2"/>
  <c r="N29" i="2"/>
  <c r="N41" i="2"/>
  <c r="T29" i="2"/>
  <c r="T41" i="2"/>
  <c r="Z29" i="2"/>
  <c r="Z41" i="2"/>
  <c r="U29" i="2"/>
  <c r="U41" i="2"/>
  <c r="O29" i="2"/>
  <c r="O41" i="2"/>
  <c r="W41" i="2"/>
  <c r="W29" i="2"/>
  <c r="AA41" i="2"/>
  <c r="AA29" i="2"/>
  <c r="P29" i="2"/>
  <c r="P41" i="2"/>
  <c r="Y29" i="2"/>
  <c r="Y41" i="2"/>
  <c r="R29" i="2"/>
  <c r="R41" i="2"/>
  <c r="Q29" i="2"/>
  <c r="Q41" i="2"/>
  <c r="S29" i="2"/>
  <c r="S41" i="2"/>
  <c r="C41" i="2" l="1"/>
  <c r="M29" i="2"/>
  <c r="M41" i="2"/>
  <c r="E29" i="2" l="1"/>
  <c r="E41" i="2"/>
  <c r="H29" i="2"/>
  <c r="H41" i="2"/>
  <c r="G41" i="2"/>
  <c r="G29" i="2"/>
  <c r="K29" i="2"/>
  <c r="K41" i="2"/>
  <c r="I29" i="2"/>
  <c r="I41" i="2"/>
  <c r="D29" i="2"/>
  <c r="D41" i="2"/>
  <c r="J29" i="2"/>
  <c r="J41" i="2"/>
  <c r="L29" i="2"/>
  <c r="L41" i="2"/>
  <c r="F29" i="2"/>
  <c r="F41" i="2"/>
  <c r="AI41" i="2" l="1"/>
  <c r="AI29" i="2"/>
  <c r="AA45" i="2"/>
  <c r="AA33" i="2"/>
  <c r="H33" i="2" l="1"/>
  <c r="H45" i="2"/>
  <c r="L33" i="2" l="1"/>
  <c r="L45" i="2"/>
  <c r="I33" i="2"/>
  <c r="I45" i="2"/>
  <c r="O33" i="2" l="1"/>
  <c r="O45" i="2"/>
  <c r="K33" i="2"/>
  <c r="K45" i="2"/>
  <c r="T33" i="2"/>
  <c r="T45" i="2"/>
  <c r="R33" i="2"/>
  <c r="R45" i="2"/>
  <c r="G33" i="2"/>
  <c r="G45" i="2"/>
  <c r="S33" i="2"/>
  <c r="S45" i="2"/>
  <c r="M33" i="2"/>
  <c r="M45" i="2"/>
  <c r="N33" i="2"/>
  <c r="N45" i="2"/>
  <c r="Q33" i="2"/>
  <c r="Q45" i="2"/>
  <c r="J33" i="2"/>
  <c r="J45" i="2"/>
  <c r="U33" i="2" l="1"/>
  <c r="U45" i="2"/>
  <c r="P33" i="2"/>
  <c r="P45" i="2"/>
  <c r="F33" i="2" l="1"/>
  <c r="F45" i="2"/>
  <c r="V33" i="2"/>
  <c r="V45" i="2"/>
  <c r="E33" i="2" l="1"/>
  <c r="E45" i="2"/>
  <c r="W45" i="2"/>
  <c r="W33" i="2"/>
  <c r="X45" i="2" l="1"/>
  <c r="X33" i="2"/>
  <c r="D45" i="2"/>
  <c r="D33" i="2"/>
  <c r="Y33" i="2" l="1"/>
  <c r="Y45" i="2"/>
  <c r="C33" i="2" l="1"/>
  <c r="C45" i="2"/>
  <c r="Z33" i="2" l="1"/>
  <c r="AI33" i="2" s="1"/>
  <c r="Z45" i="2"/>
  <c r="AI45" i="2" s="1"/>
  <c r="AA35" i="2"/>
  <c r="AI35" i="2" s="1"/>
  <c r="AA11" i="6"/>
  <c r="AA43" i="2" l="1"/>
  <c r="AI43" i="2" s="1"/>
  <c r="AA31" i="2"/>
  <c r="AI31" i="2" s="1"/>
  <c r="AA47" i="2"/>
  <c r="AI47" i="2" s="1"/>
  <c r="AF36" i="3" l="1"/>
  <c r="AF37" i="3" l="1"/>
  <c r="AF35" i="3"/>
  <c r="AE36" i="3" l="1"/>
  <c r="AE37" i="3" l="1"/>
  <c r="AE35" i="3"/>
  <c r="C36" i="3" l="1"/>
  <c r="Y37" i="3" l="1"/>
  <c r="U37" i="3"/>
  <c r="Z37" i="3"/>
  <c r="AB37" i="3"/>
  <c r="X37" i="3"/>
  <c r="W37" i="3"/>
  <c r="T37" i="3"/>
  <c r="AA37" i="3"/>
  <c r="J37" i="3"/>
  <c r="S37" i="3"/>
  <c r="V37" i="3"/>
  <c r="K37" i="3"/>
  <c r="R36" i="3"/>
  <c r="Q36" i="3"/>
  <c r="Y36" i="3"/>
  <c r="K36" i="3"/>
  <c r="N36" i="3"/>
  <c r="F36" i="3"/>
  <c r="AB36" i="3"/>
  <c r="E36" i="3"/>
  <c r="Z36" i="3"/>
  <c r="J36" i="3"/>
  <c r="S36" i="3"/>
  <c r="X36" i="3"/>
  <c r="D36" i="3"/>
  <c r="I36" i="3"/>
  <c r="AA36" i="3"/>
  <c r="T36" i="3"/>
  <c r="M36" i="3"/>
  <c r="AD36" i="3"/>
  <c r="U36" i="3"/>
  <c r="H36" i="3"/>
  <c r="P36" i="3"/>
  <c r="W36" i="3"/>
  <c r="L36" i="3"/>
  <c r="O36" i="3"/>
  <c r="AC36" i="3"/>
  <c r="G36" i="3"/>
  <c r="Y35" i="3" l="1"/>
  <c r="J35" i="3"/>
  <c r="K35" i="3"/>
  <c r="AA35" i="3"/>
  <c r="T35" i="3"/>
  <c r="X35" i="3"/>
  <c r="V36" i="3"/>
  <c r="AI36" i="3" s="1"/>
  <c r="W35" i="3"/>
  <c r="S35" i="3"/>
  <c r="U35" i="3"/>
  <c r="Z35" i="3"/>
  <c r="AB35" i="3"/>
  <c r="G37" i="3" l="1"/>
  <c r="Q37" i="3"/>
  <c r="AD37" i="3"/>
  <c r="E37" i="3"/>
  <c r="I37" i="3"/>
  <c r="C37" i="3"/>
  <c r="N37" i="3"/>
  <c r="D37" i="3"/>
  <c r="M37" i="3"/>
  <c r="H37" i="3"/>
  <c r="R37" i="3"/>
  <c r="F37" i="3"/>
  <c r="P37" i="3"/>
  <c r="O37" i="3"/>
  <c r="AC37" i="3"/>
  <c r="L37" i="3"/>
  <c r="C35" i="3"/>
  <c r="V35" i="3"/>
  <c r="N35" i="3"/>
  <c r="H35" i="3"/>
  <c r="R35" i="3"/>
  <c r="F35" i="3"/>
  <c r="P35" i="3"/>
  <c r="O35" i="3"/>
  <c r="AC35" i="3"/>
  <c r="L35" i="3"/>
  <c r="G35" i="3"/>
  <c r="D35" i="3"/>
  <c r="Q35" i="3"/>
  <c r="M35" i="3"/>
  <c r="AD35" i="3"/>
  <c r="E35" i="3"/>
  <c r="I35" i="3"/>
  <c r="AI37" i="3" l="1"/>
  <c r="AI35" i="3"/>
  <c r="AG32" i="6" l="1"/>
  <c r="AG18" i="6" l="1"/>
  <c r="AG30" i="6" s="1"/>
  <c r="AG31" i="6"/>
  <c r="AF32" i="6" l="1"/>
  <c r="AF31" i="6" l="1"/>
  <c r="AF18" i="6"/>
  <c r="AF30" i="6" l="1"/>
  <c r="AE32" i="6" l="1"/>
  <c r="AE31" i="6" l="1"/>
  <c r="AE18" i="6"/>
  <c r="AD32" i="6" l="1"/>
  <c r="AE30" i="6"/>
  <c r="AD31" i="6" l="1"/>
  <c r="AD18" i="6"/>
  <c r="AD30" i="6" l="1"/>
  <c r="AC32" i="6" l="1"/>
  <c r="AC18" i="6" l="1"/>
  <c r="AC31" i="6"/>
  <c r="AB32" i="6" l="1"/>
  <c r="AC30" i="6"/>
  <c r="AB31" i="6" l="1"/>
  <c r="AB18" i="6"/>
  <c r="AB30" i="6" l="1"/>
  <c r="AA32" i="6" l="1"/>
  <c r="AA18" i="6" l="1"/>
  <c r="AA30" i="6" s="1"/>
  <c r="AA31" i="6"/>
  <c r="Z32" i="6" l="1"/>
  <c r="Z31" i="6" l="1"/>
  <c r="Z18" i="6"/>
  <c r="Z30" i="6" s="1"/>
  <c r="Y32" i="6"/>
  <c r="Y31" i="6" l="1"/>
  <c r="Y18" i="6"/>
  <c r="Y30" i="6" s="1"/>
  <c r="X32" i="6" l="1"/>
  <c r="V32" i="6" l="1"/>
  <c r="X18" i="6"/>
  <c r="X30" i="6" s="1"/>
  <c r="X31" i="6"/>
  <c r="Q32" i="6" l="1"/>
  <c r="U32" i="6"/>
  <c r="W32" i="6"/>
  <c r="C32" i="6"/>
  <c r="S32" i="6" l="1"/>
  <c r="T32" i="6"/>
  <c r="V18" i="6"/>
  <c r="V30" i="6" s="1"/>
  <c r="V31" i="6"/>
  <c r="C31" i="6"/>
  <c r="C18" i="6"/>
  <c r="P32" i="6" l="1"/>
  <c r="Q18" i="6"/>
  <c r="Q30" i="6" s="1"/>
  <c r="Q31" i="6"/>
  <c r="U18" i="6"/>
  <c r="U30" i="6" s="1"/>
  <c r="U31" i="6"/>
  <c r="C30" i="6"/>
  <c r="R32" i="6"/>
  <c r="W18" i="6"/>
  <c r="W30" i="6" s="1"/>
  <c r="W31" i="6"/>
  <c r="T31" i="6" l="1"/>
  <c r="T18" i="6"/>
  <c r="T30" i="6" s="1"/>
  <c r="S31" i="6"/>
  <c r="S18" i="6"/>
  <c r="S30" i="6" s="1"/>
  <c r="R18" i="6" l="1"/>
  <c r="R30" i="6" s="1"/>
  <c r="R31" i="6"/>
  <c r="P31" i="6"/>
  <c r="P18" i="6"/>
  <c r="P30" i="6" s="1"/>
  <c r="D32" i="6" l="1"/>
  <c r="E32" i="6" l="1"/>
  <c r="F32" i="6" l="1"/>
  <c r="D18" i="6"/>
  <c r="D30" i="6" s="1"/>
  <c r="D31" i="6"/>
  <c r="E18" i="6" l="1"/>
  <c r="E30" i="6" s="1"/>
  <c r="E31" i="6"/>
  <c r="G32" i="6" l="1"/>
  <c r="F18" i="6"/>
  <c r="F30" i="6" s="1"/>
  <c r="F31" i="6"/>
  <c r="H32" i="6" l="1"/>
  <c r="I32" i="6" l="1"/>
  <c r="G31" i="6"/>
  <c r="G18" i="6"/>
  <c r="G30" i="6" s="1"/>
  <c r="H18" i="6" l="1"/>
  <c r="H30" i="6" s="1"/>
  <c r="H31" i="6"/>
  <c r="J32" i="6"/>
  <c r="K32" i="6"/>
  <c r="L32" i="6" l="1"/>
  <c r="I18" i="6"/>
  <c r="I30" i="6" s="1"/>
  <c r="I31" i="6"/>
  <c r="M32" i="6" l="1"/>
  <c r="J18" i="6"/>
  <c r="J30" i="6" s="1"/>
  <c r="J31" i="6"/>
  <c r="K31" i="6"/>
  <c r="K18" i="6"/>
  <c r="K30" i="6" s="1"/>
  <c r="L18" i="6" l="1"/>
  <c r="L30" i="6" s="1"/>
  <c r="L31" i="6"/>
  <c r="N32" i="6"/>
  <c r="M31" i="6" l="1"/>
  <c r="M18" i="6"/>
  <c r="M30" i="6" s="1"/>
  <c r="N18" i="6" l="1"/>
  <c r="N30" i="6" s="1"/>
  <c r="N31" i="6"/>
  <c r="O32" i="6"/>
  <c r="AI32" i="6" s="1"/>
  <c r="O18" i="6" l="1"/>
  <c r="O30" i="6" s="1"/>
  <c r="AI30" i="6" s="1"/>
  <c r="O31" i="6"/>
  <c r="AI31" i="6" s="1"/>
  <c r="AG28" i="6" l="1"/>
  <c r="AG29" i="6"/>
  <c r="AG23" i="6" l="1"/>
  <c r="AE29" i="6"/>
  <c r="AF28" i="6"/>
  <c r="AF29" i="6"/>
  <c r="AG35" i="6" l="1"/>
  <c r="AG38" i="6"/>
  <c r="AE28" i="6"/>
  <c r="AE23" i="6"/>
  <c r="AF23" i="6"/>
  <c r="AE35" i="6" l="1"/>
  <c r="AE38" i="6"/>
  <c r="AD29" i="6"/>
  <c r="AF38" i="6"/>
  <c r="AF35" i="6"/>
  <c r="AD28" i="6"/>
  <c r="AD23" i="6" l="1"/>
  <c r="AC28" i="6"/>
  <c r="AD35" i="6"/>
  <c r="AC29" i="6"/>
  <c r="AD38" i="6" l="1"/>
  <c r="AB29" i="6"/>
  <c r="AC23" i="6"/>
  <c r="AB28" i="6"/>
  <c r="AB23" i="6" l="1"/>
  <c r="AC35" i="6"/>
  <c r="AC38" i="6"/>
  <c r="AA29" i="6"/>
  <c r="AB35" i="6"/>
  <c r="AB38" i="6"/>
  <c r="AA28" i="6"/>
  <c r="AA23" i="6" l="1"/>
  <c r="Z29" i="6"/>
  <c r="Z28" i="6"/>
  <c r="Z23" i="6"/>
  <c r="AA38" i="6" l="1"/>
  <c r="AA35" i="6"/>
  <c r="Y29" i="6"/>
  <c r="Z38" i="6"/>
  <c r="Z35" i="6"/>
  <c r="Y28" i="6"/>
  <c r="Y23" i="6" l="1"/>
  <c r="X29" i="6"/>
  <c r="X28" i="6"/>
  <c r="X23" i="6"/>
  <c r="Y35" i="6" l="1"/>
  <c r="Y38" i="6"/>
  <c r="W29" i="6"/>
  <c r="X35" i="6"/>
  <c r="X38" i="6"/>
  <c r="W28" i="6"/>
  <c r="W23" i="6" l="1"/>
  <c r="V29" i="6"/>
  <c r="V28" i="6"/>
  <c r="W38" i="6" l="1"/>
  <c r="W35" i="6"/>
  <c r="V23" i="6"/>
  <c r="U28" i="6"/>
  <c r="U29" i="6"/>
  <c r="V35" i="6" l="1"/>
  <c r="V38" i="6"/>
  <c r="T29" i="6"/>
  <c r="U23" i="6"/>
  <c r="T28" i="6"/>
  <c r="T23" i="6" l="1"/>
  <c r="U38" i="6"/>
  <c r="U35" i="6"/>
  <c r="T38" i="6" l="1"/>
  <c r="T35" i="6"/>
  <c r="S29" i="6" l="1"/>
  <c r="S28" i="6"/>
  <c r="S23" i="6" l="1"/>
  <c r="R28" i="6"/>
  <c r="R29" i="6"/>
  <c r="S38" i="6" l="1"/>
  <c r="S35" i="6"/>
  <c r="Q29" i="6"/>
  <c r="Q28" i="6"/>
  <c r="R23" i="6"/>
  <c r="Q23" i="6" l="1"/>
  <c r="P29" i="6"/>
  <c r="R38" i="6"/>
  <c r="R35" i="6"/>
  <c r="P28" i="6"/>
  <c r="Q38" i="6" l="1"/>
  <c r="Q35" i="6"/>
  <c r="P23" i="6"/>
  <c r="P38" i="6" l="1"/>
  <c r="P35" i="6"/>
  <c r="C28" i="6" l="1"/>
  <c r="D28" i="6" l="1"/>
  <c r="E28" i="6" l="1"/>
  <c r="F28" i="6" l="1"/>
  <c r="G28" i="6" l="1"/>
  <c r="C29" i="6"/>
  <c r="C23" i="6"/>
  <c r="H28" i="6" l="1"/>
  <c r="C35" i="6"/>
  <c r="C38" i="6"/>
  <c r="D29" i="6"/>
  <c r="D23" i="6"/>
  <c r="D35" i="6" l="1"/>
  <c r="D38" i="6"/>
  <c r="I28" i="6"/>
  <c r="E29" i="6"/>
  <c r="E23" i="6"/>
  <c r="E38" i="6" l="1"/>
  <c r="E35" i="6"/>
  <c r="F29" i="6"/>
  <c r="F23" i="6"/>
  <c r="J28" i="6"/>
  <c r="G29" i="6" l="1"/>
  <c r="G23" i="6"/>
  <c r="K28" i="6"/>
  <c r="F35" i="6"/>
  <c r="F38" i="6"/>
  <c r="L28" i="6" l="1"/>
  <c r="H29" i="6"/>
  <c r="H23" i="6"/>
  <c r="G38" i="6"/>
  <c r="G35" i="6"/>
  <c r="H35" i="6" l="1"/>
  <c r="H38" i="6"/>
  <c r="I29" i="6"/>
  <c r="I23" i="6"/>
  <c r="M28" i="6"/>
  <c r="I38" i="6" l="1"/>
  <c r="I35" i="6"/>
  <c r="J29" i="6"/>
  <c r="J23" i="6"/>
  <c r="N28" i="6"/>
  <c r="K29" i="6" l="1"/>
  <c r="K23" i="6"/>
  <c r="J35" i="6"/>
  <c r="J38" i="6"/>
  <c r="O28" i="6" l="1"/>
  <c r="AI28" i="6" s="1"/>
  <c r="L29" i="6"/>
  <c r="L23" i="6"/>
  <c r="K35" i="6"/>
  <c r="K38" i="6"/>
  <c r="M29" i="6" l="1"/>
  <c r="M23" i="6"/>
  <c r="L35" i="6"/>
  <c r="L38" i="6"/>
  <c r="N29" i="6" l="1"/>
  <c r="N23" i="6"/>
  <c r="M38" i="6"/>
  <c r="M35" i="6"/>
  <c r="N35" i="6" l="1"/>
  <c r="N38" i="6"/>
  <c r="O29" i="6" l="1"/>
  <c r="AI29" i="6" s="1"/>
  <c r="O23" i="6"/>
  <c r="O35" i="6" l="1"/>
  <c r="AI35" i="6" s="1"/>
  <c r="O38" i="6"/>
  <c r="AI38" i="6" s="1"/>
  <c r="AG42" i="7" l="1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D41" i="7" l="1"/>
  <c r="D25" i="7"/>
  <c r="L25" i="7"/>
  <c r="L41" i="7"/>
  <c r="T41" i="7"/>
  <c r="T25" i="7"/>
  <c r="AB25" i="7"/>
  <c r="AB41" i="7"/>
  <c r="E25" i="7"/>
  <c r="E41" i="7"/>
  <c r="M25" i="7"/>
  <c r="M41" i="7"/>
  <c r="U41" i="7"/>
  <c r="U25" i="7"/>
  <c r="AC25" i="7"/>
  <c r="AC41" i="7"/>
  <c r="F41" i="7"/>
  <c r="F25" i="7"/>
  <c r="N41" i="7"/>
  <c r="N25" i="7"/>
  <c r="V41" i="7"/>
  <c r="V25" i="7"/>
  <c r="AD41" i="7"/>
  <c r="AD25" i="7"/>
  <c r="S25" i="7"/>
  <c r="S41" i="7"/>
  <c r="G41" i="7"/>
  <c r="G25" i="7"/>
  <c r="O25" i="7"/>
  <c r="O41" i="7"/>
  <c r="W25" i="7"/>
  <c r="W41" i="7"/>
  <c r="AE41" i="7"/>
  <c r="AE25" i="7"/>
  <c r="AA41" i="7"/>
  <c r="AA25" i="7"/>
  <c r="H41" i="7"/>
  <c r="H25" i="7"/>
  <c r="P41" i="7"/>
  <c r="P25" i="7"/>
  <c r="X41" i="7"/>
  <c r="X25" i="7"/>
  <c r="AF41" i="7"/>
  <c r="AF25" i="7"/>
  <c r="C41" i="7"/>
  <c r="C25" i="7"/>
  <c r="I41" i="7"/>
  <c r="I25" i="7"/>
  <c r="Q25" i="7"/>
  <c r="Q41" i="7"/>
  <c r="Y25" i="7"/>
  <c r="Y41" i="7"/>
  <c r="AG25" i="7"/>
  <c r="AG41" i="7"/>
  <c r="K41" i="7"/>
  <c r="K25" i="7"/>
  <c r="J25" i="7"/>
  <c r="J41" i="7"/>
  <c r="R41" i="7"/>
  <c r="R25" i="7"/>
  <c r="Z25" i="7"/>
  <c r="Z41" i="7"/>
  <c r="K31" i="7" l="1"/>
  <c r="K40" i="7"/>
  <c r="I40" i="7"/>
  <c r="I31" i="7"/>
  <c r="P40" i="7"/>
  <c r="P31" i="7"/>
  <c r="AD31" i="7"/>
  <c r="AD40" i="7"/>
  <c r="W40" i="7"/>
  <c r="W31" i="7"/>
  <c r="AC31" i="7"/>
  <c r="AC40" i="7"/>
  <c r="AB40" i="7"/>
  <c r="AB31" i="7"/>
  <c r="C31" i="7"/>
  <c r="C40" i="7"/>
  <c r="H31" i="7"/>
  <c r="H40" i="7"/>
  <c r="V31" i="7"/>
  <c r="V40" i="7"/>
  <c r="U31" i="7"/>
  <c r="U40" i="7"/>
  <c r="T31" i="7"/>
  <c r="T40" i="7"/>
  <c r="Z40" i="7"/>
  <c r="Z31" i="7"/>
  <c r="AG40" i="7"/>
  <c r="AG31" i="7"/>
  <c r="O31" i="7"/>
  <c r="O40" i="7"/>
  <c r="R31" i="7"/>
  <c r="R40" i="7"/>
  <c r="AF31" i="7"/>
  <c r="AF40" i="7"/>
  <c r="AA40" i="7"/>
  <c r="AA31" i="7"/>
  <c r="N40" i="7"/>
  <c r="N31" i="7"/>
  <c r="Y40" i="7"/>
  <c r="Y31" i="7"/>
  <c r="M31" i="7"/>
  <c r="M40" i="7"/>
  <c r="L40" i="7"/>
  <c r="L31" i="7"/>
  <c r="X40" i="7"/>
  <c r="X31" i="7"/>
  <c r="AE31" i="7"/>
  <c r="AE40" i="7"/>
  <c r="F40" i="7"/>
  <c r="F31" i="7"/>
  <c r="D40" i="7"/>
  <c r="D31" i="7"/>
  <c r="G40" i="7"/>
  <c r="G31" i="7"/>
  <c r="J31" i="7"/>
  <c r="J40" i="7"/>
  <c r="Q31" i="7"/>
  <c r="Q40" i="7"/>
  <c r="S31" i="7"/>
  <c r="S40" i="7"/>
  <c r="E40" i="7"/>
  <c r="E31" i="7"/>
  <c r="J46" i="7" l="1"/>
  <c r="J49" i="7"/>
  <c r="AE46" i="7"/>
  <c r="AE49" i="7"/>
  <c r="R49" i="7"/>
  <c r="R46" i="7"/>
  <c r="T49" i="7"/>
  <c r="T46" i="7"/>
  <c r="C49" i="7"/>
  <c r="C46" i="7"/>
  <c r="AD49" i="7"/>
  <c r="AD46" i="7"/>
  <c r="G49" i="7"/>
  <c r="G46" i="7"/>
  <c r="X49" i="7"/>
  <c r="X46" i="7"/>
  <c r="N49" i="7"/>
  <c r="N46" i="7"/>
  <c r="AB46" i="7"/>
  <c r="AB49" i="7"/>
  <c r="P49" i="7"/>
  <c r="P46" i="7"/>
  <c r="O46" i="7"/>
  <c r="O49" i="7"/>
  <c r="U49" i="7"/>
  <c r="U46" i="7"/>
  <c r="D49" i="7"/>
  <c r="D46" i="7"/>
  <c r="L49" i="7"/>
  <c r="L46" i="7"/>
  <c r="AA49" i="7"/>
  <c r="AA46" i="7"/>
  <c r="AG46" i="7"/>
  <c r="AG49" i="7"/>
  <c r="I46" i="7"/>
  <c r="I49" i="7"/>
  <c r="Y46" i="7"/>
  <c r="Y49" i="7"/>
  <c r="E49" i="7"/>
  <c r="E46" i="7"/>
  <c r="S49" i="7"/>
  <c r="S46" i="7"/>
  <c r="V49" i="7"/>
  <c r="V46" i="7"/>
  <c r="AC49" i="7"/>
  <c r="AC46" i="7"/>
  <c r="F46" i="7"/>
  <c r="F49" i="7"/>
  <c r="Z49" i="7"/>
  <c r="Z46" i="7"/>
  <c r="W49" i="7"/>
  <c r="W46" i="7"/>
  <c r="Q46" i="7"/>
  <c r="Q49" i="7"/>
  <c r="M46" i="7"/>
  <c r="M49" i="7"/>
  <c r="AF49" i="7"/>
  <c r="AF46" i="7"/>
  <c r="H49" i="7"/>
  <c r="H46" i="7"/>
  <c r="K49" i="7"/>
  <c r="K46" i="7"/>
  <c r="AI46" i="7" l="1"/>
  <c r="E39" i="5" l="1"/>
  <c r="E69" i="5" s="1"/>
  <c r="E70" i="5"/>
  <c r="M39" i="5"/>
  <c r="M69" i="5" s="1"/>
  <c r="M70" i="5"/>
  <c r="F70" i="5"/>
  <c r="F39" i="5"/>
  <c r="F69" i="5" s="1"/>
  <c r="N70" i="5"/>
  <c r="N39" i="5"/>
  <c r="N69" i="5" s="1"/>
  <c r="G70" i="5"/>
  <c r="G39" i="5"/>
  <c r="G69" i="5" s="1"/>
  <c r="O70" i="5"/>
  <c r="O39" i="5"/>
  <c r="O69" i="5" s="1"/>
  <c r="H39" i="5"/>
  <c r="H69" i="5" s="1"/>
  <c r="H70" i="5"/>
  <c r="P39" i="5"/>
  <c r="P69" i="5" s="1"/>
  <c r="P70" i="5"/>
  <c r="I70" i="5"/>
  <c r="I39" i="5"/>
  <c r="I69" i="5" s="1"/>
  <c r="J39" i="5"/>
  <c r="J69" i="5" s="1"/>
  <c r="J70" i="5"/>
  <c r="C70" i="5"/>
  <c r="C39" i="5"/>
  <c r="C69" i="5" s="1"/>
  <c r="K39" i="5"/>
  <c r="K69" i="5" s="1"/>
  <c r="K70" i="5"/>
  <c r="D70" i="5"/>
  <c r="D39" i="5"/>
  <c r="D69" i="5" s="1"/>
  <c r="L39" i="5"/>
  <c r="L69" i="5" s="1"/>
  <c r="L70" i="5"/>
  <c r="Z70" i="5" l="1"/>
  <c r="Q70" i="5"/>
  <c r="R70" i="5"/>
  <c r="U70" i="5"/>
  <c r="AC70" i="5"/>
  <c r="AF70" i="5"/>
  <c r="AE70" i="5"/>
  <c r="AD70" i="5"/>
  <c r="AI69" i="5"/>
  <c r="Y70" i="5"/>
  <c r="X70" i="5"/>
  <c r="W70" i="5"/>
  <c r="V70" i="5"/>
  <c r="AB70" i="5"/>
  <c r="AA70" i="5"/>
  <c r="T70" i="5"/>
  <c r="S70" i="5"/>
  <c r="AG70" i="5" l="1"/>
  <c r="AI70" i="5" s="1"/>
  <c r="D31" i="3" l="1"/>
  <c r="E31" i="3"/>
  <c r="G31" i="3" l="1"/>
  <c r="C31" i="3"/>
  <c r="F31" i="3"/>
  <c r="H31" i="3" l="1"/>
  <c r="I31" i="3" l="1"/>
  <c r="J31" i="3" l="1"/>
  <c r="K31" i="3" l="1"/>
  <c r="L31" i="3" l="1"/>
  <c r="M31" i="3" l="1"/>
  <c r="N31" i="3" l="1"/>
  <c r="O31" i="3" l="1"/>
  <c r="P31" i="3" l="1"/>
  <c r="Q31" i="3" l="1"/>
  <c r="R31" i="3" l="1"/>
  <c r="S31" i="3" l="1"/>
  <c r="T31" i="3" l="1"/>
  <c r="U31" i="3" l="1"/>
  <c r="V31" i="3" l="1"/>
  <c r="W31" i="3" l="1"/>
  <c r="Q33" i="3" l="1"/>
  <c r="M33" i="3" l="1"/>
  <c r="J33" i="3"/>
  <c r="L33" i="3"/>
  <c r="N33" i="3" l="1"/>
  <c r="K33" i="3"/>
  <c r="G33" i="3"/>
  <c r="O33" i="3"/>
  <c r="H33" i="3"/>
  <c r="F33" i="3"/>
  <c r="I33" i="3"/>
  <c r="E33" i="3"/>
  <c r="P33" i="3"/>
  <c r="D33" i="3"/>
  <c r="C33" i="3" l="1"/>
  <c r="W33" i="3" l="1"/>
  <c r="T33" i="3"/>
  <c r="X33" i="3"/>
  <c r="AD33" i="3" l="1"/>
  <c r="AB33" i="3"/>
  <c r="AA33" i="3"/>
  <c r="AE33" i="3"/>
  <c r="S33" i="3"/>
  <c r="Y33" i="3" l="1"/>
  <c r="U33" i="3"/>
  <c r="R33" i="3"/>
  <c r="V33" i="3"/>
  <c r="Z33" i="3" l="1"/>
  <c r="AC33" i="3"/>
  <c r="AE31" i="3" l="1"/>
  <c r="AD31" i="3" l="1"/>
  <c r="AB31" i="3" l="1"/>
  <c r="AA31" i="3"/>
  <c r="Y31" i="3"/>
  <c r="AC31" i="3"/>
  <c r="Z31" i="3"/>
  <c r="AG33" i="3" l="1"/>
  <c r="AF33" i="3" l="1"/>
  <c r="AI33" i="3" s="1"/>
  <c r="AF31" i="3" l="1"/>
  <c r="AG31" i="3"/>
  <c r="X31" i="3" l="1"/>
  <c r="AI31" i="3" s="1"/>
  <c r="AG34" i="3" l="1"/>
  <c r="AG32" i="3" l="1"/>
  <c r="AG25" i="3" l="1"/>
  <c r="AG30" i="3"/>
  <c r="AG38" i="3" l="1"/>
  <c r="AG41" i="3"/>
  <c r="AG42" i="3" s="1"/>
  <c r="AF34" i="3" l="1"/>
  <c r="AF32" i="3" l="1"/>
  <c r="AF30" i="3" l="1"/>
  <c r="AF25" i="3"/>
  <c r="AE34" i="3"/>
  <c r="AF38" i="3" l="1"/>
  <c r="AF41" i="3"/>
  <c r="AF42" i="3" s="1"/>
  <c r="AE32" i="3" l="1"/>
  <c r="AE25" i="3" l="1"/>
  <c r="AE30" i="3"/>
  <c r="AD34" i="3"/>
  <c r="AE38" i="3" l="1"/>
  <c r="AE41" i="3"/>
  <c r="AE42" i="3" s="1"/>
  <c r="AD32" i="3" l="1"/>
  <c r="AD30" i="3" l="1"/>
  <c r="AD25" i="3"/>
  <c r="AC34" i="3"/>
  <c r="AD41" i="3" l="1"/>
  <c r="AD42" i="3" s="1"/>
  <c r="AD38" i="3"/>
  <c r="AC32" i="3" l="1"/>
  <c r="AC25" i="3" l="1"/>
  <c r="AC30" i="3"/>
  <c r="AC41" i="3" l="1"/>
  <c r="AC42" i="3" s="1"/>
  <c r="AC38" i="3"/>
  <c r="U34" i="3" l="1"/>
  <c r="N34" i="3"/>
  <c r="P34" i="3"/>
  <c r="R34" i="3"/>
  <c r="W34" i="3"/>
  <c r="Q34" i="3"/>
  <c r="O34" i="3"/>
  <c r="T34" i="3"/>
  <c r="X34" i="3"/>
  <c r="S34" i="3"/>
  <c r="V34" i="3"/>
  <c r="AB34" i="3"/>
  <c r="Y34" i="3"/>
  <c r="Z34" i="3"/>
  <c r="AA34" i="3" l="1"/>
  <c r="M34" i="3"/>
  <c r="Y32" i="3" l="1"/>
  <c r="S32" i="3"/>
  <c r="P32" i="3"/>
  <c r="U32" i="3"/>
  <c r="N32" i="3"/>
  <c r="W32" i="3"/>
  <c r="V32" i="3"/>
  <c r="E34" i="3"/>
  <c r="J34" i="3"/>
  <c r="AB32" i="3"/>
  <c r="I34" i="3"/>
  <c r="D34" i="3"/>
  <c r="G34" i="3"/>
  <c r="F34" i="3"/>
  <c r="L34" i="3"/>
  <c r="H34" i="3"/>
  <c r="K34" i="3"/>
  <c r="T32" i="3" l="1"/>
  <c r="Q32" i="3"/>
  <c r="X32" i="3"/>
  <c r="O32" i="3"/>
  <c r="Z32" i="3"/>
  <c r="AA32" i="3"/>
  <c r="C32" i="3"/>
  <c r="M32" i="3" l="1"/>
  <c r="U25" i="3"/>
  <c r="U30" i="3"/>
  <c r="S30" i="3"/>
  <c r="S25" i="3"/>
  <c r="R32" i="3"/>
  <c r="C34" i="3"/>
  <c r="AI34" i="3" s="1"/>
  <c r="J32" i="3"/>
  <c r="V25" i="3"/>
  <c r="V30" i="3"/>
  <c r="W30" i="3"/>
  <c r="W25" i="3"/>
  <c r="K32" i="3"/>
  <c r="Y25" i="3"/>
  <c r="Y30" i="3"/>
  <c r="P25" i="3"/>
  <c r="P30" i="3"/>
  <c r="N25" i="3"/>
  <c r="N30" i="3"/>
  <c r="P38" i="3" l="1"/>
  <c r="P41" i="3"/>
  <c r="P42" i="3" s="1"/>
  <c r="X30" i="3"/>
  <c r="X25" i="3"/>
  <c r="O30" i="3"/>
  <c r="O25" i="3"/>
  <c r="E32" i="3"/>
  <c r="L32" i="3"/>
  <c r="T30" i="3"/>
  <c r="T25" i="3"/>
  <c r="H32" i="3"/>
  <c r="AB25" i="3"/>
  <c r="AB30" i="3"/>
  <c r="Y41" i="3"/>
  <c r="Y42" i="3" s="1"/>
  <c r="Y38" i="3"/>
  <c r="W38" i="3"/>
  <c r="W41" i="3"/>
  <c r="W42" i="3" s="1"/>
  <c r="S41" i="3"/>
  <c r="S42" i="3" s="1"/>
  <c r="S38" i="3"/>
  <c r="F32" i="3"/>
  <c r="Z25" i="3"/>
  <c r="Z30" i="3"/>
  <c r="D32" i="3"/>
  <c r="I32" i="3"/>
  <c r="N41" i="3"/>
  <c r="N42" i="3" s="1"/>
  <c r="N38" i="3"/>
  <c r="V41" i="3"/>
  <c r="V42" i="3" s="1"/>
  <c r="V38" i="3"/>
  <c r="U41" i="3"/>
  <c r="U42" i="3" s="1"/>
  <c r="U38" i="3"/>
  <c r="G32" i="3"/>
  <c r="Q30" i="3"/>
  <c r="Q25" i="3"/>
  <c r="AI32" i="3" l="1"/>
  <c r="Q38" i="3"/>
  <c r="Q41" i="3"/>
  <c r="Q42" i="3" s="1"/>
  <c r="X41" i="3"/>
  <c r="X42" i="3" s="1"/>
  <c r="X38" i="3"/>
  <c r="AB41" i="3"/>
  <c r="AB42" i="3" s="1"/>
  <c r="AB38" i="3"/>
  <c r="K30" i="3"/>
  <c r="K25" i="3"/>
  <c r="M25" i="3"/>
  <c r="M30" i="3"/>
  <c r="AA30" i="3"/>
  <c r="AA25" i="3"/>
  <c r="J25" i="3"/>
  <c r="J30" i="3"/>
  <c r="R30" i="3"/>
  <c r="R25" i="3"/>
  <c r="O41" i="3"/>
  <c r="O42" i="3" s="1"/>
  <c r="O38" i="3"/>
  <c r="C30" i="3"/>
  <c r="C25" i="3"/>
  <c r="Z41" i="3"/>
  <c r="Z42" i="3" s="1"/>
  <c r="Z38" i="3"/>
  <c r="T38" i="3"/>
  <c r="T41" i="3"/>
  <c r="T42" i="3" s="1"/>
  <c r="I30" i="3" l="1"/>
  <c r="I25" i="3"/>
  <c r="J38" i="3"/>
  <c r="J41" i="3"/>
  <c r="J42" i="3" s="1"/>
  <c r="M38" i="3"/>
  <c r="M41" i="3"/>
  <c r="M42" i="3" s="1"/>
  <c r="D25" i="3"/>
  <c r="D30" i="3"/>
  <c r="K38" i="3"/>
  <c r="K41" i="3"/>
  <c r="K42" i="3" s="1"/>
  <c r="G30" i="3"/>
  <c r="G25" i="3"/>
  <c r="R38" i="3"/>
  <c r="R41" i="3"/>
  <c r="R42" i="3" s="1"/>
  <c r="H25" i="3"/>
  <c r="H30" i="3"/>
  <c r="L30" i="3"/>
  <c r="L25" i="3"/>
  <c r="C41" i="3"/>
  <c r="C38" i="3"/>
  <c r="E30" i="3"/>
  <c r="E25" i="3"/>
  <c r="AA41" i="3"/>
  <c r="AA42" i="3" s="1"/>
  <c r="AA38" i="3"/>
  <c r="F30" i="3"/>
  <c r="F25" i="3"/>
  <c r="AI30" i="3" l="1"/>
  <c r="E38" i="3"/>
  <c r="E41" i="3"/>
  <c r="E42" i="3" s="1"/>
  <c r="H41" i="3"/>
  <c r="H42" i="3" s="1"/>
  <c r="H38" i="3"/>
  <c r="F41" i="3"/>
  <c r="F42" i="3" s="1"/>
  <c r="F38" i="3"/>
  <c r="C42" i="3"/>
  <c r="D38" i="3"/>
  <c r="D41" i="3"/>
  <c r="D42" i="3" s="1"/>
  <c r="L38" i="3"/>
  <c r="L41" i="3"/>
  <c r="L42" i="3" s="1"/>
  <c r="G38" i="3"/>
  <c r="G41" i="3"/>
  <c r="G42" i="3" s="1"/>
  <c r="I41" i="3"/>
  <c r="I42" i="3" s="1"/>
  <c r="I38" i="3"/>
  <c r="AI38" i="3" l="1"/>
  <c r="AI41" i="3"/>
  <c r="Q43" i="5" l="1"/>
  <c r="Q76" i="5"/>
  <c r="Q73" i="5" l="1"/>
  <c r="Q59" i="5"/>
  <c r="Q89" i="5" l="1"/>
  <c r="Q92" i="5"/>
  <c r="W43" i="5" l="1"/>
  <c r="W76" i="5"/>
  <c r="T43" i="5"/>
  <c r="T76" i="5"/>
  <c r="U43" i="5"/>
  <c r="U76" i="5"/>
  <c r="Y76" i="5"/>
  <c r="Y43" i="5"/>
  <c r="Z43" i="5"/>
  <c r="Z76" i="5"/>
  <c r="AA43" i="5"/>
  <c r="AA76" i="5"/>
  <c r="S76" i="5" l="1"/>
  <c r="S43" i="5"/>
  <c r="U73" i="5"/>
  <c r="U59" i="5"/>
  <c r="X43" i="5"/>
  <c r="X76" i="5"/>
  <c r="V43" i="5"/>
  <c r="V76" i="5"/>
  <c r="AA73" i="5"/>
  <c r="AA59" i="5"/>
  <c r="T73" i="5"/>
  <c r="T59" i="5"/>
  <c r="Y73" i="5"/>
  <c r="Y59" i="5"/>
  <c r="Z73" i="5"/>
  <c r="Z59" i="5"/>
  <c r="W73" i="5"/>
  <c r="W59" i="5"/>
  <c r="Z92" i="5" l="1"/>
  <c r="Z89" i="5"/>
  <c r="V59" i="5"/>
  <c r="V73" i="5"/>
  <c r="Y92" i="5"/>
  <c r="Y89" i="5"/>
  <c r="X59" i="5"/>
  <c r="X73" i="5"/>
  <c r="T92" i="5"/>
  <c r="T89" i="5"/>
  <c r="U92" i="5"/>
  <c r="U89" i="5"/>
  <c r="W89" i="5"/>
  <c r="W92" i="5"/>
  <c r="AA92" i="5"/>
  <c r="AA89" i="5"/>
  <c r="S59" i="5"/>
  <c r="S73" i="5"/>
  <c r="P43" i="5" l="1"/>
  <c r="P76" i="5"/>
  <c r="S92" i="5"/>
  <c r="S89" i="5"/>
  <c r="V89" i="5"/>
  <c r="V92" i="5"/>
  <c r="X92" i="5"/>
  <c r="X89" i="5"/>
  <c r="O43" i="5" l="1"/>
  <c r="O76" i="5"/>
  <c r="P73" i="5"/>
  <c r="P59" i="5"/>
  <c r="P92" i="5" l="1"/>
  <c r="P89" i="5"/>
  <c r="N76" i="5"/>
  <c r="N43" i="5"/>
  <c r="O73" i="5"/>
  <c r="O59" i="5"/>
  <c r="O92" i="5" l="1"/>
  <c r="O89" i="5"/>
  <c r="N73" i="5"/>
  <c r="N59" i="5"/>
  <c r="M76" i="5"/>
  <c r="M43" i="5"/>
  <c r="M59" i="5" l="1"/>
  <c r="M73" i="5"/>
  <c r="N92" i="5"/>
  <c r="N89" i="5"/>
  <c r="M92" i="5" l="1"/>
  <c r="M89" i="5"/>
  <c r="AG76" i="5" l="1"/>
  <c r="AG43" i="5"/>
  <c r="AG73" i="5" l="1"/>
  <c r="AG59" i="5"/>
  <c r="AG89" i="5" l="1"/>
  <c r="AG92" i="5"/>
  <c r="AF76" i="5" l="1"/>
  <c r="AF43" i="5"/>
  <c r="AF73" i="5" l="1"/>
  <c r="AF59" i="5"/>
  <c r="AF92" i="5" l="1"/>
  <c r="AF89" i="5"/>
  <c r="AE76" i="5" l="1"/>
  <c r="AE43" i="5"/>
  <c r="AE73" i="5" l="1"/>
  <c r="AE59" i="5"/>
  <c r="AD76" i="5"/>
  <c r="AD43" i="5"/>
  <c r="AD59" i="5" l="1"/>
  <c r="AD73" i="5"/>
  <c r="AE89" i="5"/>
  <c r="AE92" i="5"/>
  <c r="AD89" i="5" l="1"/>
  <c r="AD92" i="5"/>
  <c r="AC43" i="5" l="1"/>
  <c r="AC76" i="5"/>
  <c r="AC73" i="5" l="1"/>
  <c r="AC59" i="5"/>
  <c r="AC89" i="5" l="1"/>
  <c r="AC92" i="5"/>
  <c r="AB43" i="5" l="1"/>
  <c r="AB76" i="5"/>
  <c r="AB73" i="5" l="1"/>
  <c r="AB59" i="5"/>
  <c r="AB92" i="5" l="1"/>
  <c r="AB89" i="5"/>
  <c r="R76" i="5" l="1"/>
  <c r="R43" i="5"/>
  <c r="R59" i="5" l="1"/>
  <c r="R73" i="5"/>
  <c r="R92" i="5" l="1"/>
  <c r="R89" i="5"/>
  <c r="L43" i="5" l="1"/>
  <c r="L76" i="5"/>
  <c r="L59" i="5" l="1"/>
  <c r="L73" i="5"/>
  <c r="K43" i="5" l="1"/>
  <c r="K76" i="5"/>
  <c r="L92" i="5"/>
  <c r="L89" i="5"/>
  <c r="K59" i="5" l="1"/>
  <c r="K73" i="5"/>
  <c r="J43" i="5" l="1"/>
  <c r="J76" i="5"/>
  <c r="I76" i="5"/>
  <c r="I43" i="5"/>
  <c r="K92" i="5"/>
  <c r="K89" i="5"/>
  <c r="I59" i="5" l="1"/>
  <c r="I73" i="5"/>
  <c r="G76" i="5"/>
  <c r="G43" i="5"/>
  <c r="J73" i="5"/>
  <c r="J59" i="5"/>
  <c r="J89" i="5" l="1"/>
  <c r="J92" i="5"/>
  <c r="G59" i="5"/>
  <c r="G73" i="5"/>
  <c r="H43" i="5"/>
  <c r="H76" i="5"/>
  <c r="I89" i="5"/>
  <c r="I92" i="5"/>
  <c r="H73" i="5" l="1"/>
  <c r="H59" i="5"/>
  <c r="G92" i="5"/>
  <c r="G89" i="5"/>
  <c r="E76" i="5" l="1"/>
  <c r="E43" i="5"/>
  <c r="F76" i="5"/>
  <c r="F43" i="5"/>
  <c r="H92" i="5"/>
  <c r="H89" i="5"/>
  <c r="D76" i="5" l="1"/>
  <c r="D43" i="5"/>
  <c r="F73" i="5"/>
  <c r="F59" i="5"/>
  <c r="E59" i="5"/>
  <c r="E73" i="5"/>
  <c r="E92" i="5" l="1"/>
  <c r="E89" i="5"/>
  <c r="C43" i="5"/>
  <c r="C76" i="5"/>
  <c r="AI76" i="5" s="1"/>
  <c r="F89" i="5"/>
  <c r="F92" i="5"/>
  <c r="D59" i="5"/>
  <c r="D73" i="5"/>
  <c r="C73" i="5" l="1"/>
  <c r="AI73" i="5" s="1"/>
  <c r="C59" i="5"/>
  <c r="D92" i="5"/>
  <c r="D89" i="5"/>
  <c r="C89" i="5" l="1"/>
  <c r="AI89" i="5" s="1"/>
  <c r="C92" i="5"/>
  <c r="AH95" i="5" l="1"/>
  <c r="AH94" i="5"/>
  <c r="AI92" i="5"/>
</calcChain>
</file>

<file path=xl/sharedStrings.xml><?xml version="1.0" encoding="utf-8"?>
<sst xmlns="http://schemas.openxmlformats.org/spreadsheetml/2006/main" count="1176" uniqueCount="152">
  <si>
    <t>GAS</t>
  </si>
  <si>
    <t>HFCs</t>
  </si>
  <si>
    <t>PFCs</t>
  </si>
  <si>
    <t>% change in emissions by gas</t>
  </si>
  <si>
    <t>SOURCE AND SINK CATEGORIES</t>
  </si>
  <si>
    <t xml:space="preserve">1.  Energy </t>
  </si>
  <si>
    <t>5.  LULUCF</t>
  </si>
  <si>
    <t>% change</t>
  </si>
  <si>
    <t xml:space="preserve">3.  Agriculture </t>
  </si>
  <si>
    <t xml:space="preserve">5.  Waste </t>
  </si>
  <si>
    <t>6.  Other</t>
  </si>
  <si>
    <t>Total (without LULUCF, with indirect)</t>
  </si>
  <si>
    <t>2.  Industrial Processes and Product Use</t>
  </si>
  <si>
    <t>Total (with LULUCF, with indirect)</t>
  </si>
  <si>
    <t>1.A.1 Energy Industries</t>
  </si>
  <si>
    <t>1.A.2 Manufacturing Industries and Construction</t>
  </si>
  <si>
    <t>1.A.3 Transport</t>
  </si>
  <si>
    <t>1.A.4 Other Sectors</t>
  </si>
  <si>
    <t>1.B.1 Coal mining and handling</t>
  </si>
  <si>
    <t>1.B.2 Oil and Natural Gas</t>
  </si>
  <si>
    <t>1.A  Fuel combustion:</t>
  </si>
  <si>
    <t>1.B Fugitive from fuels:</t>
  </si>
  <si>
    <t>IPCC 1 ENERGY</t>
  </si>
  <si>
    <t>2.A Mineral Industry:</t>
  </si>
  <si>
    <t>2.A.1 Cement Production</t>
  </si>
  <si>
    <t>2.A.2 Lime Production</t>
  </si>
  <si>
    <t>2.A.3 Glass Production</t>
  </si>
  <si>
    <t>2.A.4 Other Process Uses of Carbonates</t>
  </si>
  <si>
    <t>2.B Chemical Industry</t>
  </si>
  <si>
    <t>2.B.1 Ammonia Production</t>
  </si>
  <si>
    <t>2.B.2 Nitric Acid Production</t>
  </si>
  <si>
    <t>2.E Electronics Industry - Integrated Circuit or Semiconductor</t>
  </si>
  <si>
    <t>2.D Non-Energy Products from Fuels and Solvent Use</t>
  </si>
  <si>
    <t>2.D.1 Lubricant Use</t>
  </si>
  <si>
    <t>2.D.2 Paraffin Wax Use</t>
  </si>
  <si>
    <t>2.D.3 Solvent Use</t>
  </si>
  <si>
    <t>2.F Product Uses as Substitutes for Ozone Depleting Substances</t>
  </si>
  <si>
    <t>2.F.1 Refrigeration and Air Conditioning</t>
  </si>
  <si>
    <t>2.F.3 Fire Protection</t>
  </si>
  <si>
    <t>2.F.4 Aerosols</t>
  </si>
  <si>
    <t>2.B Chemical Industry:</t>
  </si>
  <si>
    <t>2.D Non-Energy Products from Fuels and Solvent Use:</t>
  </si>
  <si>
    <t>2.F Product Uses as Substitutes for Ozone Depleting Substances:</t>
  </si>
  <si>
    <t>average</t>
  </si>
  <si>
    <t>kt CO2eq in the trend</t>
  </si>
  <si>
    <t>IPCC 2 IPPU</t>
  </si>
  <si>
    <t>IPCC 3 AGRICULTURE</t>
  </si>
  <si>
    <t>IPCC 5 WASTE</t>
  </si>
  <si>
    <t>Total (excl. LULUCF, with indirect)</t>
  </si>
  <si>
    <t>4.  LULUCF</t>
  </si>
  <si>
    <t>LULUCF</t>
  </si>
  <si>
    <t>4A Forestland</t>
  </si>
  <si>
    <t>A. Forest Land CO2</t>
  </si>
  <si>
    <t>A. Forest Land CH4</t>
  </si>
  <si>
    <t>A. Forest Land N2O</t>
  </si>
  <si>
    <t>4B Cropland</t>
  </si>
  <si>
    <t>B. Cropland CO2</t>
  </si>
  <si>
    <t>B. Cropland CH4</t>
  </si>
  <si>
    <t>C. Grassland CO2</t>
  </si>
  <si>
    <t>C. Grassland CH4</t>
  </si>
  <si>
    <t>C. Grassland N2O</t>
  </si>
  <si>
    <t>4D Wetlands</t>
  </si>
  <si>
    <t>D. Wetlands CO2</t>
  </si>
  <si>
    <t>D. Wetlands CH4</t>
  </si>
  <si>
    <t>D. Wetlands N2O</t>
  </si>
  <si>
    <t>4E Settlements</t>
  </si>
  <si>
    <t>E. Settlements CO2</t>
  </si>
  <si>
    <t>E. Settlements CH4</t>
  </si>
  <si>
    <t>E. Settlements N2O</t>
  </si>
  <si>
    <t>4F Other Land</t>
  </si>
  <si>
    <t>F. Other Land CO2</t>
  </si>
  <si>
    <t>F. Other Land CH4</t>
  </si>
  <si>
    <t>F. Other Land N2O</t>
  </si>
  <si>
    <t>4G Harvested Wood Products</t>
  </si>
  <si>
    <t>4H Other</t>
  </si>
  <si>
    <t>4G Harvested Wood Prodcuts</t>
  </si>
  <si>
    <t>NO</t>
  </si>
  <si>
    <t>2C Metal Industry</t>
  </si>
  <si>
    <t>4C Grassland</t>
  </si>
  <si>
    <t xml:space="preserve"> 2.D.3 Urea used as a Catalyst</t>
  </si>
  <si>
    <t>2.D.3 Urea Used as a Catalyst</t>
  </si>
  <si>
    <t>2.C Metal Industry</t>
  </si>
  <si>
    <t>2.G.1 Electrical Equipment</t>
  </si>
  <si>
    <t>2.G Other Product Manufacture and Use:</t>
  </si>
  <si>
    <t>2.G Other Product Manufacture and Use</t>
  </si>
  <si>
    <t>3.A Enteric Fermentation</t>
  </si>
  <si>
    <t xml:space="preserve">3.B Manure Management </t>
  </si>
  <si>
    <t>3.D Agricultural Soils</t>
  </si>
  <si>
    <t>3.G Liming</t>
  </si>
  <si>
    <t>3.H Urea Application</t>
  </si>
  <si>
    <t>5.A Solid Waste Disposal</t>
  </si>
  <si>
    <t>5.A.1  Managed waste disposal sites</t>
  </si>
  <si>
    <t>5.A.2 Unmanaged waste disposal sites</t>
  </si>
  <si>
    <t>5.B Biological Treatment of Solid Waste - Composting</t>
  </si>
  <si>
    <t>5.C Incineration and Open Burning of Waste</t>
  </si>
  <si>
    <t>5.C.1 Waste incineration</t>
  </si>
  <si>
    <t>5.C.2 Open burning of waste</t>
  </si>
  <si>
    <t>5.D Wastewater Treatment and Discharge</t>
  </si>
  <si>
    <t>5.D.1 Domestic wastewater</t>
  </si>
  <si>
    <t>5.D.2 Industrial wastewater</t>
  </si>
  <si>
    <t>Actual change in emissions by gas</t>
  </si>
  <si>
    <t>Actual change in emissions by sector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</si>
  <si>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without net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from LULUCF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</si>
  <si>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with net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from LULUCF</t>
    </r>
  </si>
  <si>
    <r>
      <t>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emissions without 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from LULUCF</t>
    </r>
  </si>
  <si>
    <r>
      <t>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emissions with CH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from LULUCF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</si>
  <si>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without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LULUCF</t>
    </r>
  </si>
  <si>
    <r>
      <t>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with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LULUCF</t>
    </r>
  </si>
  <si>
    <r>
      <t>SF</t>
    </r>
    <r>
      <rPr>
        <vertAlign val="subscript"/>
        <sz val="11"/>
        <rFont val="Calibri"/>
        <family val="2"/>
        <scheme val="minor"/>
      </rPr>
      <t>6</t>
    </r>
  </si>
  <si>
    <r>
      <t>NF</t>
    </r>
    <r>
      <rPr>
        <vertAlign val="subscript"/>
        <sz val="11"/>
        <rFont val="Calibri"/>
        <family val="2"/>
        <scheme val="minor"/>
      </rPr>
      <t>3</t>
    </r>
  </si>
  <si>
    <r>
      <t xml:space="preserve">  3.D.1 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</si>
  <si>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 xml:space="preserve">  3.D.2 Indirect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</si>
  <si>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>2.G.2 SF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PFCs from Other Product Uses</t>
    </r>
  </si>
  <si>
    <r>
      <t>2.G.3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Product Uses - Anaesthesia</t>
    </r>
  </si>
  <si>
    <t>4.  Land use, land-use change and forestry</t>
  </si>
  <si>
    <r>
      <t>Total IPPU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</si>
  <si>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LULUCF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</si>
  <si>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Agriculture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</si>
  <si>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Energy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</si>
  <si>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B. Cropland N2O</t>
  </si>
  <si>
    <r>
      <t>Total Waste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</si>
  <si>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2.G.4 Other Solvent and product use</t>
  </si>
  <si>
    <t>2.H.2 Food and Beverages industry</t>
  </si>
  <si>
    <t xml:space="preserve">5B2 Anaerobic digestion at biogas facilities </t>
  </si>
  <si>
    <t>5B1 Composting</t>
  </si>
  <si>
    <t>2022 submission</t>
  </si>
  <si>
    <t>2.D.3 Urea used as a Catalyst</t>
  </si>
  <si>
    <t>2023 submission</t>
  </si>
  <si>
    <t>Figure 10.1 Impact of Recalculations in Energy between annual Submissions 1990-2020</t>
  </si>
  <si>
    <r>
      <t>(a) Emissions in IPPU 1990 –2020 reported in 2022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</si>
  <si>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IPPU Gas 1990 –2020 reported in 2023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</si>
  <si>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Figure 10.2 Impact of Recalculations in IPPU between annual Submissions 1990-2020</t>
  </si>
  <si>
    <t>Figure 10.3 Impact of Recalculations in Agriculture between annual Submissions 1990-2020</t>
  </si>
  <si>
    <r>
      <t>(a) Emissions in Agriculture 1990 –2020 reported in 2022 Submission (kt CO</t>
    </r>
    <r>
      <rPr>
        <b/>
        <i/>
        <vertAlign val="subscript"/>
        <sz val="11"/>
        <rFont val="Calibri"/>
        <family val="2"/>
        <scheme val="minor"/>
      </rPr>
      <t xml:space="preserve">2 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</si>
  <si>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Agriculture 1990 –2020 reported in 2023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</si>
  <si>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by sector 1990 –2020 reported in 2022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</si>
  <si>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by sector 1990 –2020 reported in 2023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</si>
  <si>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(c) Percentage Change in Emissions by Sector 1990-2020</t>
  </si>
  <si>
    <t>Figure 10.6 Total  Impact of Recalculations between annual Submissions 1990-2020</t>
  </si>
  <si>
    <r>
      <t>(a) Emissions in Waste 1990 –2020 reported in 2022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</si>
  <si>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Waste 1990 –2020 reported in 2023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</si>
  <si>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Figure 10.5 Impact of Recalculations in Waste between annual Submissions 1990-2020</t>
  </si>
  <si>
    <t xml:space="preserve">(a) Emissions in LULUCF 1990 –2020 reported in 2022 Submission (kt CO2 eq) </t>
  </si>
  <si>
    <r>
      <t>(b) Recalculated Emissions in LULUCF 1990 –2020 reported in 2023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</si>
  <si>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Figure 10.4 Impact of Recalculations in LULUCF between annual Submissions 1990-2020</t>
  </si>
  <si>
    <t xml:space="preserve">(a) Emissions by Gas 1990 –2020 reported in 2022 Submission (kt CO2eq) </t>
  </si>
  <si>
    <t>(b) Recalculated Emissions by Gas 1990 –2020 reported in 2023 Submission (kt CO2eq)</t>
  </si>
  <si>
    <t>IPCC 1 ENERGY (AR5)</t>
  </si>
  <si>
    <r>
      <t>(a) Emissions in Energy 1990 –2020 reported in 2022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</si>
  <si>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Energy 1990 –2020 reported in 2023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</si>
  <si>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IE</t>
  </si>
  <si>
    <t>NO,IE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</si>
</sst>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00"/>
    <numFmt numFmtId="165" formatCode="0.0%"/>
    <numFmt numFmtId="166" formatCode="#,##0.0"/>
    <numFmt numFmtId="167" formatCode="_-* #,##0.000_-;\-* #,##0.000_-;_-* &quot;-&quot;??_-;_-@_-"/>
    <numFmt numFmtId="168" formatCode="0.0"/>
    <numFmt numFmtId="169" formatCode="_-* #,##0.000_-;\-* #,##0.000_-;_-* &quot;-&quot;??????_-;_-@_-"/>
    <numFmt numFmtId="170" formatCode="_-* #,##0.0_-;\-* #,##0.0_-;_-* &quot;-&quot;?_-;_-@_-"/>
    <numFmt numFmtId="171" formatCode="_-* #,##0.000_-;\-* #,##0.000_-;_-* &quot;-&quot;???_-;_-@_-"/>
    <numFmt numFmtId="172" formatCode="#,##0.0_ ;\-#,##0.0\ "/>
    <numFmt numFmtId="173" formatCode="#,##0.000"/>
    <numFmt numFmtId="174" formatCode="_-* #,##0.000000_-;\-* #,##0.000000_-;_-* &quot;-&quot;??????_-;_-@_-"/>
    <numFmt numFmtId="175" formatCode="0.000%"/>
  </numFmts>
  <fonts count="16" x14ac:knownFonts="1">
    <font>
      <sz val="10"/>
      <name val="Arial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9" fontId="1" fillId="0" borderId="2" applyNumberFormat="0" applyFont="0" applyFill="0" applyBorder="0" applyProtection="0">
      <alignment horizontal="left" vertical="center" indent="2"/>
    </xf>
    <xf numFmtId="4" fontId="4" fillId="0" borderId="1" applyFill="0" applyBorder="0" applyProtection="0">
      <alignment horizontal="right" vertical="center"/>
    </xf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/>
    <xf numFmtId="43" fontId="6" fillId="0" borderId="0" xfId="7" applyFont="1" applyFill="1" applyBorder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>
      <alignment horizontal="right"/>
    </xf>
    <xf numFmtId="10" fontId="10" fillId="0" borderId="0" xfId="2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0" fontId="8" fillId="0" borderId="0" xfId="2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vertical="center"/>
    </xf>
    <xf numFmtId="2" fontId="7" fillId="0" borderId="0" xfId="3" applyNumberFormat="1" applyFont="1" applyFill="1" applyBorder="1" applyAlignment="1">
      <alignment horizontal="right" vertical="center"/>
    </xf>
    <xf numFmtId="2" fontId="7" fillId="0" borderId="0" xfId="2" applyNumberFormat="1" applyFont="1" applyFill="1" applyBorder="1" applyAlignment="1">
      <alignment horizontal="right" vertical="center"/>
    </xf>
    <xf numFmtId="2" fontId="8" fillId="0" borderId="0" xfId="2" applyNumberFormat="1" applyFont="1" applyFill="1" applyBorder="1" applyAlignment="1">
      <alignment horizontal="right" vertical="center"/>
    </xf>
    <xf numFmtId="10" fontId="7" fillId="0" borderId="0" xfId="2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0" fontId="8" fillId="0" borderId="0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 indent="1"/>
    </xf>
    <xf numFmtId="170" fontId="6" fillId="0" borderId="0" xfId="3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167" fontId="6" fillId="0" borderId="0" xfId="3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168" fontId="7" fillId="0" borderId="0" xfId="2" applyNumberFormat="1" applyFont="1" applyFill="1" applyBorder="1" applyAlignment="1">
      <alignment horizontal="right" vertical="center" wrapText="1"/>
    </xf>
    <xf numFmtId="2" fontId="8" fillId="0" borderId="0" xfId="2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horizontal="center" vertical="center"/>
    </xf>
    <xf numFmtId="2" fontId="7" fillId="0" borderId="0" xfId="2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vertical="center"/>
    </xf>
    <xf numFmtId="0" fontId="7" fillId="0" borderId="0" xfId="0" applyFont="1" applyAlignment="1">
      <alignment horizontal="left" indent="1"/>
    </xf>
    <xf numFmtId="43" fontId="6" fillId="0" borderId="0" xfId="3" applyFont="1" applyFill="1" applyBorder="1" applyAlignment="1">
      <alignment horizontal="right" vertical="center"/>
    </xf>
    <xf numFmtId="2" fontId="7" fillId="0" borderId="0" xfId="2" applyNumberFormat="1" applyFont="1" applyFill="1" applyBorder="1"/>
    <xf numFmtId="172" fontId="6" fillId="0" borderId="0" xfId="0" applyNumberFormat="1" applyFont="1" applyFill="1" applyBorder="1" applyAlignment="1">
      <alignment horizontal="center" vertical="center"/>
    </xf>
    <xf numFmtId="173" fontId="7" fillId="0" borderId="0" xfId="0" applyNumberFormat="1" applyFont="1" applyFill="1" applyBorder="1" applyAlignment="1">
      <alignment vertical="center"/>
    </xf>
    <xf numFmtId="174" fontId="6" fillId="0" borderId="0" xfId="3" applyNumberFormat="1" applyFont="1" applyFill="1" applyBorder="1" applyAlignment="1">
      <alignment vertical="center"/>
    </xf>
    <xf numFmtId="175" fontId="7" fillId="0" borderId="0" xfId="0" applyNumberFormat="1" applyFont="1" applyFill="1" applyBorder="1" applyAlignment="1">
      <alignment vertical="center"/>
    </xf>
    <xf numFmtId="9" fontId="7" fillId="0" borderId="0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 wrapText="1"/>
    </xf>
    <xf numFmtId="165" fontId="8" fillId="0" borderId="0" xfId="2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 applyAlignment="1">
      <alignment horizontal="right"/>
    </xf>
  </cellXfs>
  <cellStyles count="9">
    <cellStyle name="2x indented GHG Textfiels" xfId="5" xr:uid="{00000000-0005-0000-0000-000000000000}"/>
    <cellStyle name="Bold GHG Numbers (0.00)" xfId="6" xr:uid="{00000000-0005-0000-0000-000001000000}"/>
    <cellStyle name="Comma" xfId="3" builtinId="3"/>
    <cellStyle name="Comma 2" xfId="7" xr:uid="{00000000-0005-0000-0000-000003000000}"/>
    <cellStyle name="Headline" xfId="8" xr:uid="{00000000-0005-0000-0000-000004000000}"/>
    <cellStyle name="Normal" xfId="0" builtinId="0"/>
    <cellStyle name="Normal 2" xfId="4" xr:uid="{00000000-0005-0000-0000-000006000000}"/>
    <cellStyle name="Percent" xfId="2" builtinId="5"/>
    <cellStyle name="Обычный_CRF2002 (1)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29982210187782E-2"/>
          <c:y val="8.1963223301355151E-2"/>
          <c:w val="0.92369703232243994"/>
          <c:h val="0.79536174252352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10.1 Energy'!$B$1</c:f>
              <c:strCache>
                <c:ptCount val="1"/>
                <c:pt idx="0">
                  <c:v>2022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CBB76919-8007-4DB4-B1BA-699256B51D9F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6A5-4D69-A984-9F15CB246A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3CB8DA-3B08-45C2-B36A-0B476727244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6A5-4D69-A984-9F15CB246A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BD7756-1F40-4C5E-9D98-0D98E14823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6A5-4D69-A984-9F15CB246A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B0215E-9A92-41E5-A207-CF4F1A73820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6A5-4D69-A984-9F15CB246A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717D74A-1189-4E24-91FE-C1B1C2BA664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A5-4D69-A984-9F15CB246A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5A287DC-CF7B-4277-972C-C5CC5B95AE1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6A5-4D69-A984-9F15CB246A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6CF892-07E5-4537-BCB1-F093AE4439D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6A5-4D69-A984-9F15CB246A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AB49A1-FF0B-4AB6-B06D-DEA1E72DFEC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6A5-4D69-A984-9F15CB246A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2E14A82-C565-4E00-9C00-B33304B661E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A5-4D69-A984-9F15CB246A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8393F11-B7BD-4B0A-A23E-98D2D9FD2C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A5-4D69-A984-9F15CB246A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C11A4DE-3294-4C9B-A05E-DFBDC6E65DB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6A5-4D69-A984-9F15CB246A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6D94B26-9B45-4499-B636-1CA44C55BEE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6A5-4D69-A984-9F15CB246A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A36875D-34FC-4DAB-B8A2-DB8F37AD9EB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6A5-4D69-A984-9F15CB246A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0F2CD16-AF05-43F1-BBF6-66AF2948206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6A5-4D69-A984-9F15CB246A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28DE5FF-24ED-4D08-9200-0169D158E81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6A5-4D69-A984-9F15CB246A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A96E140-6396-4156-B631-6E953209F2D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6A5-4D69-A984-9F15CB246A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6A72F0D-24F8-40D0-8C65-F07C71350F7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6A5-4D69-A984-9F15CB246A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5794038-6122-491F-AE46-9CC04CC4EB2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6A5-4D69-A984-9F15CB246A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E7D55BB-DC7D-41CB-A6D5-19DB0B3E428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6A5-4D69-A984-9F15CB246A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E02E9E0-6DBE-4948-B578-C982AFC96D3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6A5-4D69-A984-9F15CB246A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E32F600-BCDF-4DD3-BD8C-63F07E29E5E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6A5-4D69-A984-9F15CB246A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2355751-7C71-420F-8488-1389023EFB0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6A5-4D69-A984-9F15CB246A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BC64377-3874-4FC7-81D9-9DDB6A5A770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6A5-4D69-A984-9F15CB246A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85237197-AA0D-4AE9-9A1B-AE782EF2C2D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6A5-4D69-A984-9F15CB246A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5D9B41D-2692-4BBF-BCA2-1FDF84F70E0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6A5-4D69-A984-9F15CB246A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67A709F-71F7-4CEF-A2EA-2195834A2BA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6A5-4D69-A984-9F15CB246A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EFC5791-CC1B-4999-B9E2-E632A0EF254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6A5-4D69-A984-9F15CB246A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9FA5D2E-356A-44DD-A41A-AE2CB40E6D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6A5-4D69-A984-9F15CB246A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BA81371D-D2A8-40C0-85D8-A259B7BF3E7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4FF-4AEE-84EA-37977D36831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88F121CF-5506-4328-8843-6D0C4810F75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6F-4BFD-9B56-414CE6F305B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1FA55960-B354-4835-8BFD-95962D06102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C6F-4FA5-8771-11DCD1B9F5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10.1 Energy'!$C$29:$AG$29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10.1 Energy'!$C$12:$AG$12</c:f>
              <c:numCache>
                <c:formatCode>#,##0.0</c:formatCode>
                <c:ptCount val="31"/>
                <c:pt idx="0">
                  <c:v>31067.649428318364</c:v>
                </c:pt>
                <c:pt idx="1">
                  <c:v>31916.649908293781</c:v>
                </c:pt>
                <c:pt idx="2">
                  <c:v>31797.774592885042</c:v>
                </c:pt>
                <c:pt idx="3">
                  <c:v>31974.446033249646</c:v>
                </c:pt>
                <c:pt idx="4">
                  <c:v>32935.304645345728</c:v>
                </c:pt>
                <c:pt idx="5">
                  <c:v>33841.011162988128</c:v>
                </c:pt>
                <c:pt idx="6">
                  <c:v>35451.932128470864</c:v>
                </c:pt>
                <c:pt idx="7">
                  <c:v>36554.883619213841</c:v>
                </c:pt>
                <c:pt idx="8">
                  <c:v>38763.205351461555</c:v>
                </c:pt>
                <c:pt idx="9">
                  <c:v>40175.825813405158</c:v>
                </c:pt>
                <c:pt idx="10">
                  <c:v>42480.663779787894</c:v>
                </c:pt>
                <c:pt idx="11">
                  <c:v>44586.63007718898</c:v>
                </c:pt>
                <c:pt idx="12">
                  <c:v>43361.766647154262</c:v>
                </c:pt>
                <c:pt idx="13">
                  <c:v>44074.411147373132</c:v>
                </c:pt>
                <c:pt idx="14">
                  <c:v>43794.641780905724</c:v>
                </c:pt>
                <c:pt idx="15">
                  <c:v>45696.947124529426</c:v>
                </c:pt>
                <c:pt idx="16">
                  <c:v>45212.377349296519</c:v>
                </c:pt>
                <c:pt idx="17">
                  <c:v>45146.072197826237</c:v>
                </c:pt>
                <c:pt idx="18">
                  <c:v>45252.994917376789</c:v>
                </c:pt>
                <c:pt idx="19">
                  <c:v>40785.557315630133</c:v>
                </c:pt>
                <c:pt idx="20">
                  <c:v>40457.01148085075</c:v>
                </c:pt>
                <c:pt idx="21">
                  <c:v>36910.801746765363</c:v>
                </c:pt>
                <c:pt idx="22">
                  <c:v>36998.376665172866</c:v>
                </c:pt>
                <c:pt idx="23">
                  <c:v>35850.024754693979</c:v>
                </c:pt>
                <c:pt idx="24">
                  <c:v>35189.862248574391</c:v>
                </c:pt>
                <c:pt idx="25">
                  <c:v>36855.972567533579</c:v>
                </c:pt>
                <c:pt idx="26">
                  <c:v>38366.915596545397</c:v>
                </c:pt>
                <c:pt idx="27">
                  <c:v>37057.353555237918</c:v>
                </c:pt>
                <c:pt idx="28">
                  <c:v>36835.033446153371</c:v>
                </c:pt>
                <c:pt idx="29">
                  <c:v>35255.720353600773</c:v>
                </c:pt>
                <c:pt idx="30">
                  <c:v>33152.032432235843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10.1 Energy'!$C$38:$AG$38</c15:f>
                <c15:dlblRangeCache>
                  <c:ptCount val="31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0.0%</c:v>
                  </c:pt>
                  <c:pt idx="28">
                    <c:v>0.0%</c:v>
                  </c:pt>
                  <c:pt idx="29">
                    <c:v>0.0%</c:v>
                  </c:pt>
                  <c:pt idx="30">
                    <c:v>-0.1%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86-44F2-B6FB-28B5C8BDAB12}"/>
            </c:ext>
          </c:extLst>
        </c:ser>
        <c:ser>
          <c:idx val="1"/>
          <c:order val="1"/>
          <c:tx>
            <c:strRef>
              <c:f>'Figure 10.1 Energy'!$B$14</c:f>
              <c:strCache>
                <c:ptCount val="1"/>
                <c:pt idx="0">
                  <c:v>2023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10.1 Energy'!$C$29:$AG$29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10.1 Energy'!$C$25:$AG$25</c:f>
              <c:numCache>
                <c:formatCode>#,##0.0</c:formatCode>
                <c:ptCount val="31"/>
                <c:pt idx="0">
                  <c:v>31067.589363632258</c:v>
                </c:pt>
                <c:pt idx="1">
                  <c:v>31916.608316654056</c:v>
                </c:pt>
                <c:pt idx="2">
                  <c:v>31797.670767279782</c:v>
                </c:pt>
                <c:pt idx="3">
                  <c:v>31974.257505828107</c:v>
                </c:pt>
                <c:pt idx="4">
                  <c:v>32934.917720367521</c:v>
                </c:pt>
                <c:pt idx="5">
                  <c:v>33840.383718720761</c:v>
                </c:pt>
                <c:pt idx="6">
                  <c:v>35450.810560039972</c:v>
                </c:pt>
                <c:pt idx="7">
                  <c:v>36552.750044949862</c:v>
                </c:pt>
                <c:pt idx="8">
                  <c:v>38759.969851456335</c:v>
                </c:pt>
                <c:pt idx="9">
                  <c:v>40174.804097595435</c:v>
                </c:pt>
                <c:pt idx="10">
                  <c:v>42479.428694071277</c:v>
                </c:pt>
                <c:pt idx="11">
                  <c:v>44585.366378285129</c:v>
                </c:pt>
                <c:pt idx="12">
                  <c:v>43360.543099901406</c:v>
                </c:pt>
                <c:pt idx="13">
                  <c:v>44073.366829072897</c:v>
                </c:pt>
                <c:pt idx="14">
                  <c:v>43793.635710762988</c:v>
                </c:pt>
                <c:pt idx="15">
                  <c:v>45695.880657287496</c:v>
                </c:pt>
                <c:pt idx="16">
                  <c:v>45211.318034664015</c:v>
                </c:pt>
                <c:pt idx="17">
                  <c:v>45145.141141781016</c:v>
                </c:pt>
                <c:pt idx="18">
                  <c:v>45252.193705212114</c:v>
                </c:pt>
                <c:pt idx="19">
                  <c:v>40784.938364375368</c:v>
                </c:pt>
                <c:pt idx="20">
                  <c:v>40455.361611096458</c:v>
                </c:pt>
                <c:pt idx="21">
                  <c:v>36909.395169974698</c:v>
                </c:pt>
                <c:pt idx="22">
                  <c:v>36998.035300761745</c:v>
                </c:pt>
                <c:pt idx="23">
                  <c:v>35849.873650554568</c:v>
                </c:pt>
                <c:pt idx="24">
                  <c:v>35189.699145587758</c:v>
                </c:pt>
                <c:pt idx="25">
                  <c:v>36855.979699215255</c:v>
                </c:pt>
                <c:pt idx="26">
                  <c:v>38366.918580232916</c:v>
                </c:pt>
                <c:pt idx="27">
                  <c:v>37057.27518543748</c:v>
                </c:pt>
                <c:pt idx="28">
                  <c:v>36834.881101871346</c:v>
                </c:pt>
                <c:pt idx="29">
                  <c:v>35257.933069856321</c:v>
                </c:pt>
                <c:pt idx="30">
                  <c:v>33122.210802011534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6-44F2-B6FB-28B5C8BDA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8481920"/>
        <c:axId val="298491904"/>
      </c:barChart>
      <c:catAx>
        <c:axId val="298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8491904"/>
        <c:crosses val="autoZero"/>
        <c:auto val="1"/>
        <c:lblAlgn val="ctr"/>
        <c:lblOffset val="100"/>
        <c:noMultiLvlLbl val="0"/>
      </c:catAx>
      <c:valAx>
        <c:axId val="298491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848192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176085094504383"/>
          <c:y val="0.93550383733678855"/>
          <c:w val="0.5689771051740016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004323476951E-2"/>
          <c:y val="8.7310815758386506E-2"/>
          <c:w val="0.92950692145113289"/>
          <c:h val="0.76444285386199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10.2 IPPU'!$B$1</c:f>
              <c:strCache>
                <c:ptCount val="1"/>
                <c:pt idx="0">
                  <c:v>2022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2D956225-5424-439C-8D51-A4CAA9F61333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DD7-4FD9-9DB2-A6415EA63B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7AD65A-25F8-4941-B730-84BED9903E3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DD7-4FD9-9DB2-A6415EA63B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36E800-1E27-4928-AB28-EE19D3A7ABB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DD7-4FD9-9DB2-A6415EA63B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7964BD-434A-4EB9-B7ED-24A6E7BD158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DD7-4FD9-9DB2-A6415EA63B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BD79F09-C6EA-42F4-802E-783C13FBFEB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DD7-4FD9-9DB2-A6415EA63B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18501A4-6480-4FD6-9C05-5B6E618C85B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DD7-4FD9-9DB2-A6415EA63B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721F4AB-CBDA-4F10-817B-84515232B4C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DD7-4FD9-9DB2-A6415EA63B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CC67714-30F3-4F33-BDAC-82B0BE084E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DD7-4FD9-9DB2-A6415EA63B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E50A240-7189-4206-B233-1AD7F63B210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DD7-4FD9-9DB2-A6415EA63B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2E718AD-AABB-4F10-BE76-0ABCEE15016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DD7-4FD9-9DB2-A6415EA63B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265A93-1F29-4492-B6D0-D99505DF276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DD7-4FD9-9DB2-A6415EA63B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FB6434C-9D56-475C-BCB8-254793187A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DD7-4FD9-9DB2-A6415EA63B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AE8E161-39C7-4C1E-99DA-66C810CE28F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D7-4FD9-9DB2-A6415EA63B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9FF0B5D-5A04-4D45-A197-966C9931BCA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D7-4FD9-9DB2-A6415EA63B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3217FBD-D6AC-4A3F-BC0B-1FDC12391B4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D7-4FD9-9DB2-A6415EA63B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0F9E3F7-A71B-4BA4-A91E-08C14634835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D7-4FD9-9DB2-A6415EA63B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D6C130D-9E8E-4B7D-8E74-5144D8B1B8A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D7-4FD9-9DB2-A6415EA63B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C8F78A3-7B2E-4E31-8E1D-8872478B11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D7-4FD9-9DB2-A6415EA63B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9E64893-A2B0-48AD-926B-0D0422B32DC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D7-4FD9-9DB2-A6415EA63B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DF8900A-0C46-43AE-9A39-D711C88763A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D7-4FD9-9DB2-A6415EA63B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8269B62-42D0-45A8-B36C-D6BFE76CDFB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DD7-4FD9-9DB2-A6415EA63B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DD65403-CD5E-4353-A143-4BE3054E132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DD7-4FD9-9DB2-A6415EA63B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819531A-F4FD-4D13-8F34-C4E6D64683E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DD7-4FD9-9DB2-A6415EA63B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7E41E90-E700-4E15-B7A0-95056E6F4B9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DD7-4FD9-9DB2-A6415EA63B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DD068A4-B567-4747-BDD5-2FC742B8DAF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DD7-4FD9-9DB2-A6415EA63B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7044881-3E5D-4406-82DC-3319B37C27B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DD7-4FD9-9DB2-A6415EA63B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08C21E5-5D8D-467C-BEF2-ACE8D6392A6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DD7-4FD9-9DB2-A6415EA63B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8A7B17E-A53B-4FD8-BC5C-5050F25168A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DD7-4FD9-9DB2-A6415EA63B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590C33C-7545-4370-AEFD-4ADAF1E8091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43F-46A9-99E8-06460C1637D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997BD5E5-6FF9-42D6-9660-2F9102DEE0B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69C-44A2-B907-9491D52550A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402D21A1-F69E-4E57-8C39-D3DEF730EA6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459-45A5-A601-661BF22FA0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10.2 IPPU'!$C$63:$AG$63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10.2 IPPU'!$C$29:$AG$29</c:f>
              <c:numCache>
                <c:formatCode>#,##0.0</c:formatCode>
                <c:ptCount val="31"/>
                <c:pt idx="0">
                  <c:v>3197.4023231175602</c:v>
                </c:pt>
                <c:pt idx="1">
                  <c:v>2922.5984618209518</c:v>
                </c:pt>
                <c:pt idx="2">
                  <c:v>2848.3296549092111</c:v>
                </c:pt>
                <c:pt idx="3">
                  <c:v>2852.9085624877503</c:v>
                </c:pt>
                <c:pt idx="4">
                  <c:v>3131.6379739704148</c:v>
                </c:pt>
                <c:pt idx="5">
                  <c:v>3117.3392358644369</c:v>
                </c:pt>
                <c:pt idx="6">
                  <c:v>3293.0356398809413</c:v>
                </c:pt>
                <c:pt idx="7">
                  <c:v>3747.9956370599034</c:v>
                </c:pt>
                <c:pt idx="8">
                  <c:v>3555.2774396649002</c:v>
                </c:pt>
                <c:pt idx="9">
                  <c:v>3646.2369497000127</c:v>
                </c:pt>
                <c:pt idx="10">
                  <c:v>4409.4489159867117</c:v>
                </c:pt>
                <c:pt idx="11">
                  <c:v>4484.5133701409186</c:v>
                </c:pt>
                <c:pt idx="12">
                  <c:v>3994.8992000422372</c:v>
                </c:pt>
                <c:pt idx="13">
                  <c:v>3428.3561379095404</c:v>
                </c:pt>
                <c:pt idx="14">
                  <c:v>3617.3213511019781</c:v>
                </c:pt>
                <c:pt idx="15">
                  <c:v>3909.1435041045311</c:v>
                </c:pt>
                <c:pt idx="16">
                  <c:v>3834.6761135171191</c:v>
                </c:pt>
                <c:pt idx="17">
                  <c:v>3889.6465489553316</c:v>
                </c:pt>
                <c:pt idx="18">
                  <c:v>3607.8271009749969</c:v>
                </c:pt>
                <c:pt idx="19">
                  <c:v>2759.6922263549427</c:v>
                </c:pt>
                <c:pt idx="20">
                  <c:v>2545.4935504759355</c:v>
                </c:pt>
                <c:pt idx="21">
                  <c:v>2436.3478943378323</c:v>
                </c:pt>
                <c:pt idx="22">
                  <c:v>2641.8662767539599</c:v>
                </c:pt>
                <c:pt idx="23">
                  <c:v>2593.1350787437327</c:v>
                </c:pt>
                <c:pt idx="24">
                  <c:v>3000.4827173310932</c:v>
                </c:pt>
                <c:pt idx="25">
                  <c:v>3188.881121568586</c:v>
                </c:pt>
                <c:pt idx="26">
                  <c:v>3410.6450048208285</c:v>
                </c:pt>
                <c:pt idx="27">
                  <c:v>3417.5124587333357</c:v>
                </c:pt>
                <c:pt idx="28">
                  <c:v>3166.7773907715714</c:v>
                </c:pt>
                <c:pt idx="29">
                  <c:v>3131.9106888419742</c:v>
                </c:pt>
                <c:pt idx="30">
                  <c:v>2844.4379003996978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10.2 IPPU'!$C$89:$AG$89</c15:f>
                <c15:dlblRangeCache>
                  <c:ptCount val="31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-0.2%</c:v>
                  </c:pt>
                  <c:pt idx="4">
                    <c:v>-0.3%</c:v>
                  </c:pt>
                  <c:pt idx="5">
                    <c:v>-0.3%</c:v>
                  </c:pt>
                  <c:pt idx="6">
                    <c:v>-0.3%</c:v>
                  </c:pt>
                  <c:pt idx="7">
                    <c:v>-0.8%</c:v>
                  </c:pt>
                  <c:pt idx="8">
                    <c:v>-1.2%</c:v>
                  </c:pt>
                  <c:pt idx="9">
                    <c:v>-0.2%</c:v>
                  </c:pt>
                  <c:pt idx="10">
                    <c:v>-0.1%</c:v>
                  </c:pt>
                  <c:pt idx="11">
                    <c:v>0.0%</c:v>
                  </c:pt>
                  <c:pt idx="12">
                    <c:v>0.2%</c:v>
                  </c:pt>
                  <c:pt idx="13">
                    <c:v>0.0%</c:v>
                  </c:pt>
                  <c:pt idx="14">
                    <c:v>0.2%</c:v>
                  </c:pt>
                  <c:pt idx="15">
                    <c:v>-0.1%</c:v>
                  </c:pt>
                  <c:pt idx="16">
                    <c:v>0.1%</c:v>
                  </c:pt>
                  <c:pt idx="17">
                    <c:v>0.3%</c:v>
                  </c:pt>
                  <c:pt idx="18">
                    <c:v>1.0%</c:v>
                  </c:pt>
                  <c:pt idx="19">
                    <c:v>1.6%</c:v>
                  </c:pt>
                  <c:pt idx="20">
                    <c:v>1.5%</c:v>
                  </c:pt>
                  <c:pt idx="21">
                    <c:v>1.0%</c:v>
                  </c:pt>
                  <c:pt idx="22">
                    <c:v>0.8%</c:v>
                  </c:pt>
                  <c:pt idx="23">
                    <c:v>0.7%</c:v>
                  </c:pt>
                  <c:pt idx="24">
                    <c:v>0.7%</c:v>
                  </c:pt>
                  <c:pt idx="25">
                    <c:v>0.5%</c:v>
                  </c:pt>
                  <c:pt idx="26">
                    <c:v>0.4%</c:v>
                  </c:pt>
                  <c:pt idx="27">
                    <c:v>0.7%</c:v>
                  </c:pt>
                  <c:pt idx="28">
                    <c:v>0.6%</c:v>
                  </c:pt>
                  <c:pt idx="29">
                    <c:v>0.3%</c:v>
                  </c:pt>
                  <c:pt idx="30">
                    <c:v>-0.6%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9B2-4927-B885-711E54CEB8BD}"/>
            </c:ext>
          </c:extLst>
        </c:ser>
        <c:ser>
          <c:idx val="1"/>
          <c:order val="1"/>
          <c:tx>
            <c:strRef>
              <c:f>'Figure 10.2 IPPU'!$B$31</c:f>
              <c:strCache>
                <c:ptCount val="1"/>
                <c:pt idx="0">
                  <c:v>2023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10.2 IPPU'!$C$63:$AG$63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10.2 IPPU'!$C$59:$AG$59</c:f>
              <c:numCache>
                <c:formatCode>#,##0.0</c:formatCode>
                <c:ptCount val="31"/>
                <c:pt idx="0">
                  <c:v>3197.4023231175602</c:v>
                </c:pt>
                <c:pt idx="1">
                  <c:v>2922.5984618209513</c:v>
                </c:pt>
                <c:pt idx="2">
                  <c:v>2848.3296549092111</c:v>
                </c:pt>
                <c:pt idx="3">
                  <c:v>2846.3949822971622</c:v>
                </c:pt>
                <c:pt idx="4">
                  <c:v>3123.5884972622775</c:v>
                </c:pt>
                <c:pt idx="5">
                  <c:v>3107.7443372410494</c:v>
                </c:pt>
                <c:pt idx="6">
                  <c:v>3282.9141693739102</c:v>
                </c:pt>
                <c:pt idx="7">
                  <c:v>3717.6140964259357</c:v>
                </c:pt>
                <c:pt idx="8">
                  <c:v>3512.1791745476567</c:v>
                </c:pt>
                <c:pt idx="9">
                  <c:v>3639.3331078381743</c:v>
                </c:pt>
                <c:pt idx="10">
                  <c:v>4406.8183061602986</c:v>
                </c:pt>
                <c:pt idx="11">
                  <c:v>4485.0581605347779</c:v>
                </c:pt>
                <c:pt idx="12">
                  <c:v>4002.2894585650956</c:v>
                </c:pt>
                <c:pt idx="13">
                  <c:v>3427.0929353954789</c:v>
                </c:pt>
                <c:pt idx="14">
                  <c:v>3623.7861963077353</c:v>
                </c:pt>
                <c:pt idx="15">
                  <c:v>3905.7525867852323</c:v>
                </c:pt>
                <c:pt idx="16">
                  <c:v>3840.2732309384996</c:v>
                </c:pt>
                <c:pt idx="17">
                  <c:v>3900.6218064513546</c:v>
                </c:pt>
                <c:pt idx="18">
                  <c:v>3645.6828856412526</c:v>
                </c:pt>
                <c:pt idx="19">
                  <c:v>2803.898817265138</c:v>
                </c:pt>
                <c:pt idx="20">
                  <c:v>2584.6110256353936</c:v>
                </c:pt>
                <c:pt idx="21">
                  <c:v>2461.2017531702354</c:v>
                </c:pt>
                <c:pt idx="22">
                  <c:v>2663.0222925355383</c:v>
                </c:pt>
                <c:pt idx="23">
                  <c:v>2611.7194675378196</c:v>
                </c:pt>
                <c:pt idx="24">
                  <c:v>3021.4028287746478</c:v>
                </c:pt>
                <c:pt idx="25">
                  <c:v>3205.6524217674246</c:v>
                </c:pt>
                <c:pt idx="26">
                  <c:v>3424.7388116256529</c:v>
                </c:pt>
                <c:pt idx="27">
                  <c:v>3442.5870691657669</c:v>
                </c:pt>
                <c:pt idx="28">
                  <c:v>3184.878087156269</c:v>
                </c:pt>
                <c:pt idx="29">
                  <c:v>3141.6561875542416</c:v>
                </c:pt>
                <c:pt idx="30">
                  <c:v>2828.0150169804983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2-4927-B885-711E54CEB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3256320"/>
        <c:axId val="303257856"/>
      </c:barChart>
      <c:catAx>
        <c:axId val="3032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03257856"/>
        <c:crosses val="autoZero"/>
        <c:auto val="1"/>
        <c:lblAlgn val="ctr"/>
        <c:lblOffset val="100"/>
        <c:noMultiLvlLbl val="0"/>
      </c:catAx>
      <c:valAx>
        <c:axId val="30325785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0325632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778954567298808"/>
          <c:y val="0.93076502958402219"/>
          <c:w val="0.3893068648109127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10.3 Agriculture'!$B$1</c:f>
              <c:strCache>
                <c:ptCount val="1"/>
                <c:pt idx="0">
                  <c:v>2022 submission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5E662A-7502-417B-A2B7-942FCD623F8F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2EF-46FC-AA55-83D5AD2B11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6773AF5-E89F-4D1E-BE48-0587EC83FB5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2EF-46FC-AA55-83D5AD2B11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B6419CD-8295-481A-95E6-7A2F2779DE5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2EF-46FC-AA55-83D5AD2B11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9B0D8D-5606-4CDE-ADCF-3A8DA173AE9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2EF-46FC-AA55-83D5AD2B11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38DFA59-1CCD-4D8C-A4CC-371ABD92042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2EF-46FC-AA55-83D5AD2B11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B904E17-1778-477E-85F6-78FFC8A22F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2EF-46FC-AA55-83D5AD2B11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B057ED7-9C7A-4919-AC10-C1BCF2898D5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2EF-46FC-AA55-83D5AD2B11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6774463-B07D-48E0-B4C9-11BE1D0542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2EF-46FC-AA55-83D5AD2B11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BDB5058-63BD-4155-8F2F-B3ED27292E6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2EF-46FC-AA55-83D5AD2B11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5D7D4EE-8124-4980-9BDB-1B97382B8D5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2EF-46FC-AA55-83D5AD2B111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ACBD59-629F-4E88-9390-34457972C7C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2EF-46FC-AA55-83D5AD2B111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DD9D4B1-BAB7-4455-9811-2F6B8386A20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2EF-46FC-AA55-83D5AD2B111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B975483-213B-42AF-BF0B-311DB05AC9E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2EF-46FC-AA55-83D5AD2B111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7149300-DF84-4FBB-82D1-9257301B4EA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2EF-46FC-AA55-83D5AD2B111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CBD297E-83CA-4872-8305-569CE954534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7DB-4A3E-B9BF-58237E0B279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74F8CB5-5895-409F-9FCE-21EBBF1245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2EF-46FC-AA55-83D5AD2B111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40FC4FE-2D09-4D33-B9E0-B900251ED85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2EF-46FC-AA55-83D5AD2B111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58F319D-768E-40E9-A4B6-9DA45EAC0E9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2EF-46FC-AA55-83D5AD2B111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3F44E9C-922D-42FE-A294-44230FCB3D0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2EF-46FC-AA55-83D5AD2B111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F79AF28-506C-4C11-9DE6-910CAE406F5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2EF-46FC-AA55-83D5AD2B111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67BAA6D-2342-4E3D-83C8-5B2453C03F4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2EF-46FC-AA55-83D5AD2B111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A90E03F-FA1D-4A89-B6F9-464C037CF6D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2EF-46FC-AA55-83D5AD2B111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DE26544-67E4-4ACF-A8C4-AF0F536435E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2EF-46FC-AA55-83D5AD2B111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57C2E43-1A1D-405E-A940-148B8625F5E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2EF-46FC-AA55-83D5AD2B111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F66C4E2-EA66-448D-BFBE-3B0465F1674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2EF-46FC-AA55-83D5AD2B11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DD6ADD2-4956-4F2C-B0C1-158ED739F07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2EF-46FC-AA55-83D5AD2B111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3E2F39C-70CA-400F-98A8-7AE0ECF02E1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2EF-46FC-AA55-83D5AD2B111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F67DEB1-FC74-4B82-B9D8-526DFFC932A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2EF-46FC-AA55-83D5AD2B111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6BC8531-CA34-4AC2-88EC-4D9796AB53A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19C-4B5D-8C50-DA15530BA5F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90B8D64-40B3-4D8B-9E6D-890CEE986B3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66B-4E82-8D07-E549998F48B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239DFDB-2DAE-4538-994E-F141028F202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3A4-4BD1-BD04-93AF954726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10.3 Agriculture'!$C$27:$AG$27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10.3 Agriculture'!$C$11:$AG$11</c:f>
              <c:numCache>
                <c:formatCode>#,##0.0</c:formatCode>
                <c:ptCount val="31"/>
                <c:pt idx="0">
                  <c:v>19702.888482527833</c:v>
                </c:pt>
                <c:pt idx="1">
                  <c:v>19953.384356943494</c:v>
                </c:pt>
                <c:pt idx="2">
                  <c:v>20111.303268599331</c:v>
                </c:pt>
                <c:pt idx="3">
                  <c:v>20469.003998682092</c:v>
                </c:pt>
                <c:pt idx="4">
                  <c:v>20573.93819441766</c:v>
                </c:pt>
                <c:pt idx="5">
                  <c:v>21140.744839637286</c:v>
                </c:pt>
                <c:pt idx="6">
                  <c:v>21687.713795481319</c:v>
                </c:pt>
                <c:pt idx="7">
                  <c:v>21859.400909923417</c:v>
                </c:pt>
                <c:pt idx="8">
                  <c:v>22446.377429293036</c:v>
                </c:pt>
                <c:pt idx="9">
                  <c:v>22164.385797642539</c:v>
                </c:pt>
                <c:pt idx="10">
                  <c:v>21236.091222686096</c:v>
                </c:pt>
                <c:pt idx="11">
                  <c:v>20986.831144667176</c:v>
                </c:pt>
                <c:pt idx="12">
                  <c:v>20666.71473278799</c:v>
                </c:pt>
                <c:pt idx="13">
                  <c:v>20948.68311251044</c:v>
                </c:pt>
                <c:pt idx="14">
                  <c:v>20654.393441340537</c:v>
                </c:pt>
                <c:pt idx="15">
                  <c:v>20543.960792751535</c:v>
                </c:pt>
                <c:pt idx="16">
                  <c:v>20459.2760108615</c:v>
                </c:pt>
                <c:pt idx="17">
                  <c:v>19866.289731574419</c:v>
                </c:pt>
                <c:pt idx="18">
                  <c:v>19688.354651997812</c:v>
                </c:pt>
                <c:pt idx="19">
                  <c:v>19374.805700864345</c:v>
                </c:pt>
                <c:pt idx="20">
                  <c:v>19386.005904462068</c:v>
                </c:pt>
                <c:pt idx="21">
                  <c:v>18790.862876569801</c:v>
                </c:pt>
                <c:pt idx="22">
                  <c:v>19701.828394825337</c:v>
                </c:pt>
                <c:pt idx="23">
                  <c:v>20512.379792142106</c:v>
                </c:pt>
                <c:pt idx="24">
                  <c:v>20075.573924589396</c:v>
                </c:pt>
                <c:pt idx="25">
                  <c:v>20637.17667184088</c:v>
                </c:pt>
                <c:pt idx="26">
                  <c:v>21154.324725717452</c:v>
                </c:pt>
                <c:pt idx="27">
                  <c:v>21871.19712899733</c:v>
                </c:pt>
                <c:pt idx="28">
                  <c:v>22658.999790303329</c:v>
                </c:pt>
                <c:pt idx="29">
                  <c:v>21772.070180530161</c:v>
                </c:pt>
                <c:pt idx="30">
                  <c:v>22074.238543067346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10.3 Agriculture'!$C$35:$AG$35</c15:f>
                <c15:dlblRangeCache>
                  <c:ptCount val="31"/>
                  <c:pt idx="0">
                    <c:v>-0.2%</c:v>
                  </c:pt>
                  <c:pt idx="1">
                    <c:v>-0.2%</c:v>
                  </c:pt>
                  <c:pt idx="2">
                    <c:v>-0.2%</c:v>
                  </c:pt>
                  <c:pt idx="3">
                    <c:v>-0.2%</c:v>
                  </c:pt>
                  <c:pt idx="4">
                    <c:v>-0.1%</c:v>
                  </c:pt>
                  <c:pt idx="5">
                    <c:v>-0.1%</c:v>
                  </c:pt>
                  <c:pt idx="6">
                    <c:v>-0.3%</c:v>
                  </c:pt>
                  <c:pt idx="7">
                    <c:v>-0.1%</c:v>
                  </c:pt>
                  <c:pt idx="8">
                    <c:v>-0.2%</c:v>
                  </c:pt>
                  <c:pt idx="9">
                    <c:v>-0.4%</c:v>
                  </c:pt>
                  <c:pt idx="10">
                    <c:v>-0.3%</c:v>
                  </c:pt>
                  <c:pt idx="11">
                    <c:v>0.0%</c:v>
                  </c:pt>
                  <c:pt idx="12">
                    <c:v>0.3%</c:v>
                  </c:pt>
                  <c:pt idx="13">
                    <c:v>0.4%</c:v>
                  </c:pt>
                  <c:pt idx="14">
                    <c:v>0.0%</c:v>
                  </c:pt>
                  <c:pt idx="15">
                    <c:v>-0.3%</c:v>
                  </c:pt>
                  <c:pt idx="16">
                    <c:v>0.2%</c:v>
                  </c:pt>
                  <c:pt idx="17">
                    <c:v>0.1%</c:v>
                  </c:pt>
                  <c:pt idx="18">
                    <c:v>-0.2%</c:v>
                  </c:pt>
                  <c:pt idx="19">
                    <c:v>-0.1%</c:v>
                  </c:pt>
                  <c:pt idx="20">
                    <c:v>0.2%</c:v>
                  </c:pt>
                  <c:pt idx="21">
                    <c:v>0.2%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-0.1%</c:v>
                  </c:pt>
                  <c:pt idx="25">
                    <c:v>-0.1%</c:v>
                  </c:pt>
                  <c:pt idx="26">
                    <c:v>0.0%</c:v>
                  </c:pt>
                  <c:pt idx="27">
                    <c:v>0.1%</c:v>
                  </c:pt>
                  <c:pt idx="28">
                    <c:v>0.3%</c:v>
                  </c:pt>
                  <c:pt idx="29">
                    <c:v>0.1%</c:v>
                  </c:pt>
                  <c:pt idx="30">
                    <c:v>0.3%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B6-4C95-8DED-2A67BE1CCEEE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2023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10.3 Agriculture'!$C$27:$AG$27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10.3 Agriculture'!$C$23:$AG$23</c:f>
              <c:numCache>
                <c:formatCode>#,##0.0</c:formatCode>
                <c:ptCount val="31"/>
                <c:pt idx="0">
                  <c:v>19668.606347909565</c:v>
                </c:pt>
                <c:pt idx="1">
                  <c:v>19914.530053658927</c:v>
                </c:pt>
                <c:pt idx="2">
                  <c:v>20070.946108177151</c:v>
                </c:pt>
                <c:pt idx="3">
                  <c:v>20437.53803590528</c:v>
                </c:pt>
                <c:pt idx="4">
                  <c:v>20556.232325577384</c:v>
                </c:pt>
                <c:pt idx="5">
                  <c:v>21112.769111202189</c:v>
                </c:pt>
                <c:pt idx="6">
                  <c:v>21626.980245971816</c:v>
                </c:pt>
                <c:pt idx="7">
                  <c:v>21836.170605936641</c:v>
                </c:pt>
                <c:pt idx="8">
                  <c:v>22393.611413779421</c:v>
                </c:pt>
                <c:pt idx="9">
                  <c:v>22078.409497642038</c:v>
                </c:pt>
                <c:pt idx="10">
                  <c:v>21182.750820346406</c:v>
                </c:pt>
                <c:pt idx="11">
                  <c:v>20977.061385273424</c:v>
                </c:pt>
                <c:pt idx="12">
                  <c:v>20731.388171983308</c:v>
                </c:pt>
                <c:pt idx="13">
                  <c:v>21032.152144071795</c:v>
                </c:pt>
                <c:pt idx="14">
                  <c:v>20655.584811324796</c:v>
                </c:pt>
                <c:pt idx="15">
                  <c:v>20487.522144994866</c:v>
                </c:pt>
                <c:pt idx="16">
                  <c:v>20494.82814796704</c:v>
                </c:pt>
                <c:pt idx="17">
                  <c:v>19885.847394464705</c:v>
                </c:pt>
                <c:pt idx="18">
                  <c:v>19653.809793538094</c:v>
                </c:pt>
                <c:pt idx="19">
                  <c:v>19358.808421837486</c:v>
                </c:pt>
                <c:pt idx="20">
                  <c:v>19427.950931649837</c:v>
                </c:pt>
                <c:pt idx="21">
                  <c:v>18821.033674281978</c:v>
                </c:pt>
                <c:pt idx="22">
                  <c:v>19706.416769587759</c:v>
                </c:pt>
                <c:pt idx="23">
                  <c:v>20504.138754736538</c:v>
                </c:pt>
                <c:pt idx="24">
                  <c:v>20056.241500333777</c:v>
                </c:pt>
                <c:pt idx="25">
                  <c:v>20620.342816533506</c:v>
                </c:pt>
                <c:pt idx="26">
                  <c:v>21161.487875248273</c:v>
                </c:pt>
                <c:pt idx="27">
                  <c:v>21897.67203945429</c:v>
                </c:pt>
                <c:pt idx="28">
                  <c:v>22719.205917840129</c:v>
                </c:pt>
                <c:pt idx="29">
                  <c:v>21789.780503166527</c:v>
                </c:pt>
                <c:pt idx="30">
                  <c:v>22133.28233826856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6-4C95-8DED-2A67BE1CCE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10.4 LULUCF'!$B$1</c:f>
              <c:strCache>
                <c:ptCount val="1"/>
                <c:pt idx="0">
                  <c:v>2022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63B550-4A99-413C-83C1-4B5475D1D011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436-4BD9-A148-46A51AD389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9D9A4D0-81E0-4795-832A-84B130CA283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436-4BD9-A148-46A51AD389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FC0D549-8616-4FDE-984A-C3D3C38F549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436-4BD9-A148-46A51AD389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9AEE61-6F14-4B24-AF72-E6ED1281487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436-4BD9-A148-46A51AD389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37BE4E9-FC48-4E5B-A411-DD9C665DF3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436-4BD9-A148-46A51AD389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6DCEE6C-8AFB-4B8D-9420-D06EEE250D2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436-4BD9-A148-46A51AD389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6563205-D0BE-4651-B9AC-7809EE4426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436-4BD9-A148-46A51AD389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B772420-7CD6-426B-8ABF-3C63E721367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436-4BD9-A148-46A51AD389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0CF34DF-5380-4573-8C42-A199C201210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436-4BD9-A148-46A51AD389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0E54C6D-60DE-47ED-BBDE-D2A95EF68E1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36-4BD9-A148-46A51AD389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B351D27-5FEE-47F8-B061-BAF29DD659F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36-4BD9-A148-46A51AD389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611F5A1-EB82-4851-B7B8-E7DA59FC68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436-4BD9-A148-46A51AD389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86A6546-4EBE-46EB-8B26-18E3440C783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436-4BD9-A148-46A51AD389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BBB44AA-9081-440A-8D12-EC3621BE2F5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436-4BD9-A148-46A51AD389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79B94D4-31E5-4CF3-81E8-37740407254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D33-424F-81A3-12C5125EE1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F20373B-EC25-45A3-BCF3-9FB87ED1257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436-4BD9-A148-46A51AD389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73AECAD-9977-434F-9F65-521ACBE2ACC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436-4BD9-A148-46A51AD389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9BA7BEB-5B91-4B30-868B-DE83493453D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436-4BD9-A148-46A51AD389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6A86993-4F79-42AF-BDF0-EF2B49DB618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436-4BD9-A148-46A51AD389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35ADF2F-E6BB-48B1-AD34-86A520262C9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436-4BD9-A148-46A51AD389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332563E-235F-4320-9EF2-33935B5DF64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436-4BD9-A148-46A51AD389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0A561D0-584C-4019-8AE5-BD406366FB5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436-4BD9-A148-46A51AD389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7AF3AAD-BFCE-4507-9A2E-89AC2E5A8EE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436-4BD9-A148-46A51AD3898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CEA7309-9D4D-47A0-B808-C117377F67C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436-4BD9-A148-46A51AD3898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778D787-C872-4F50-9C07-9F1E21F41DB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436-4BD9-A148-46A51AD3898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4535F7A-A78F-4520-9F25-844D58935E9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436-4BD9-A148-46A51AD3898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A31B591-A684-4A74-A962-6337E9D449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436-4BD9-A148-46A51AD3898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C8920DD-4B01-4DDF-89EB-315D2DE3190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436-4BD9-A148-46A51AD3898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6480B17-3ACD-4BB8-98EC-76006718247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63A-4F4D-8B68-392B1451D522}"/>
                </c:ext>
              </c:extLst>
            </c:dLbl>
            <c:dLbl>
              <c:idx val="29"/>
              <c:layout>
                <c:manualLayout>
                  <c:x val="-3.1887755102040817E-3"/>
                  <c:y val="-2.900652646845540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B137B420-1F82-409F-92E2-4930119DD9E8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I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993009802346134E-2"/>
                      <c:h val="5.506900469928568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E32-4CDB-A620-B38965D6FAB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02048E1-F22A-4021-84E3-4F35F0769E0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012-48EE-B3DD-1B080D0AEA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10.4 LULUCF'!$C$35:$AG$35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10.4 LULUCF'!$C$30:$AG$30</c:f>
              <c:numCache>
                <c:formatCode>#,##0.00</c:formatCode>
                <c:ptCount val="31"/>
                <c:pt idx="0">
                  <c:v>6223.568148275941</c:v>
                </c:pt>
                <c:pt idx="1">
                  <c:v>6140.5805479813462</c:v>
                </c:pt>
                <c:pt idx="2">
                  <c:v>5864.3171146297464</c:v>
                </c:pt>
                <c:pt idx="3">
                  <c:v>6079.6177799557363</c:v>
                </c:pt>
                <c:pt idx="4">
                  <c:v>6039.2095202148248</c:v>
                </c:pt>
                <c:pt idx="5">
                  <c:v>7103.5315799755044</c:v>
                </c:pt>
                <c:pt idx="6">
                  <c:v>6752.775407125464</c:v>
                </c:pt>
                <c:pt idx="7">
                  <c:v>6082.4530099566327</c:v>
                </c:pt>
                <c:pt idx="8">
                  <c:v>5848.6379465675072</c:v>
                </c:pt>
                <c:pt idx="9">
                  <c:v>6020.2455654934301</c:v>
                </c:pt>
                <c:pt idx="10">
                  <c:v>7626.3191600509444</c:v>
                </c:pt>
                <c:pt idx="11">
                  <c:v>8922.8815165285232</c:v>
                </c:pt>
                <c:pt idx="12">
                  <c:v>8464.0672186319298</c:v>
                </c:pt>
                <c:pt idx="13">
                  <c:v>8829.4887438925089</c:v>
                </c:pt>
                <c:pt idx="14">
                  <c:v>7375.025000089061</c:v>
                </c:pt>
                <c:pt idx="15">
                  <c:v>7856.0507042936479</c:v>
                </c:pt>
                <c:pt idx="16">
                  <c:v>8058.5620080717781</c:v>
                </c:pt>
                <c:pt idx="17">
                  <c:v>7165.6227378423564</c:v>
                </c:pt>
                <c:pt idx="18">
                  <c:v>6607.0092676585464</c:v>
                </c:pt>
                <c:pt idx="19">
                  <c:v>6147.582407754724</c:v>
                </c:pt>
                <c:pt idx="20">
                  <c:v>7861.3720909188551</c:v>
                </c:pt>
                <c:pt idx="21">
                  <c:v>7031.9791724109127</c:v>
                </c:pt>
                <c:pt idx="22">
                  <c:v>6227.3158117483708</c:v>
                </c:pt>
                <c:pt idx="23">
                  <c:v>6908.6751505440607</c:v>
                </c:pt>
                <c:pt idx="24">
                  <c:v>6639.4797172306426</c:v>
                </c:pt>
                <c:pt idx="25">
                  <c:v>7272.3468476775943</c:v>
                </c:pt>
                <c:pt idx="26">
                  <c:v>6549.1889511499139</c:v>
                </c:pt>
                <c:pt idx="27">
                  <c:v>8262.3062106090947</c:v>
                </c:pt>
                <c:pt idx="28">
                  <c:v>6860.4365740824869</c:v>
                </c:pt>
                <c:pt idx="29">
                  <c:v>6899.2785469051505</c:v>
                </c:pt>
                <c:pt idx="30">
                  <c:v>6943.1986212929278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10.4 LULUCF'!$C$93:$AG$93</c15:f>
                <c15:dlblRangeCache>
                  <c:ptCount val="31"/>
                  <c:pt idx="0">
                    <c:v>-3.4%</c:v>
                  </c:pt>
                  <c:pt idx="1">
                    <c:v>-5.3%</c:v>
                  </c:pt>
                  <c:pt idx="2">
                    <c:v>-5.0%</c:v>
                  </c:pt>
                  <c:pt idx="3">
                    <c:v>-6.7%</c:v>
                  </c:pt>
                  <c:pt idx="4">
                    <c:v>-5.0%</c:v>
                  </c:pt>
                  <c:pt idx="5">
                    <c:v>-5.7%</c:v>
                  </c:pt>
                  <c:pt idx="6">
                    <c:v>-5.9%</c:v>
                  </c:pt>
                  <c:pt idx="7">
                    <c:v>-4.3%</c:v>
                  </c:pt>
                  <c:pt idx="8">
                    <c:v>-3.7%</c:v>
                  </c:pt>
                  <c:pt idx="9">
                    <c:v>-4.9%</c:v>
                  </c:pt>
                  <c:pt idx="10">
                    <c:v>-3.9%</c:v>
                  </c:pt>
                  <c:pt idx="11">
                    <c:v>-5.7%</c:v>
                  </c:pt>
                  <c:pt idx="12">
                    <c:v>-1.9%</c:v>
                  </c:pt>
                  <c:pt idx="13">
                    <c:v>-0.6%</c:v>
                  </c:pt>
                  <c:pt idx="14">
                    <c:v>-1.9%</c:v>
                  </c:pt>
                  <c:pt idx="15">
                    <c:v>-2.1%</c:v>
                  </c:pt>
                  <c:pt idx="16">
                    <c:v>-5.5%</c:v>
                  </c:pt>
                  <c:pt idx="17">
                    <c:v>-8.5%</c:v>
                  </c:pt>
                  <c:pt idx="18">
                    <c:v>-7.5%</c:v>
                  </c:pt>
                  <c:pt idx="19">
                    <c:v>-9.6%</c:v>
                  </c:pt>
                  <c:pt idx="20">
                    <c:v>-10.2%</c:v>
                  </c:pt>
                  <c:pt idx="21">
                    <c:v>-12.2%</c:v>
                  </c:pt>
                  <c:pt idx="22">
                    <c:v>-11.9%</c:v>
                  </c:pt>
                  <c:pt idx="23">
                    <c:v>-9.0%</c:v>
                  </c:pt>
                  <c:pt idx="24">
                    <c:v>-12.2%</c:v>
                  </c:pt>
                  <c:pt idx="25">
                    <c:v>-13.9%</c:v>
                  </c:pt>
                  <c:pt idx="26">
                    <c:v>-23.1%</c:v>
                  </c:pt>
                  <c:pt idx="27">
                    <c:v>-10.0%</c:v>
                  </c:pt>
                  <c:pt idx="28">
                    <c:v>-8.7%</c:v>
                  </c:pt>
                  <c:pt idx="29">
                    <c:v>-3.5%</c:v>
                  </c:pt>
                  <c:pt idx="30">
                    <c:v>1.43%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4436-4BD9-A148-46A51AD3898C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2023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10.4 LULUCF'!$C$35:$AG$35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10.4 LULUCF'!$C$62:$AG$62</c:f>
              <c:numCache>
                <c:formatCode>0.00</c:formatCode>
                <c:ptCount val="31"/>
                <c:pt idx="0">
                  <c:v>6009.4426479479516</c:v>
                </c:pt>
                <c:pt idx="1">
                  <c:v>5813.8890871974872</c:v>
                </c:pt>
                <c:pt idx="2">
                  <c:v>5568.4712640716152</c:v>
                </c:pt>
                <c:pt idx="3">
                  <c:v>5671.875265944891</c:v>
                </c:pt>
                <c:pt idx="4">
                  <c:v>5738.7488783594736</c:v>
                </c:pt>
                <c:pt idx="5">
                  <c:v>6702.1736928703658</c:v>
                </c:pt>
                <c:pt idx="6">
                  <c:v>6355.776523499605</c:v>
                </c:pt>
                <c:pt idx="7">
                  <c:v>5821.9247695671738</c:v>
                </c:pt>
                <c:pt idx="8">
                  <c:v>5632.4738458364664</c:v>
                </c:pt>
                <c:pt idx="9">
                  <c:v>5724.0266040133647</c:v>
                </c:pt>
                <c:pt idx="10">
                  <c:v>7325.6392800768735</c:v>
                </c:pt>
                <c:pt idx="11">
                  <c:v>8417.8434186271916</c:v>
                </c:pt>
                <c:pt idx="12">
                  <c:v>8300.0852417469014</c:v>
                </c:pt>
                <c:pt idx="13">
                  <c:v>8773.8565239499967</c:v>
                </c:pt>
                <c:pt idx="14">
                  <c:v>7238.4029595180982</c:v>
                </c:pt>
                <c:pt idx="15">
                  <c:v>7691.0130672327596</c:v>
                </c:pt>
                <c:pt idx="16">
                  <c:v>7614.8771907754544</c:v>
                </c:pt>
                <c:pt idx="17">
                  <c:v>6559.4256667599748</c:v>
                </c:pt>
                <c:pt idx="18">
                  <c:v>6111.1132905463455</c:v>
                </c:pt>
                <c:pt idx="19">
                  <c:v>5556.7573032075406</c:v>
                </c:pt>
                <c:pt idx="20">
                  <c:v>7055.7907577496153</c:v>
                </c:pt>
                <c:pt idx="21">
                  <c:v>6176.5200449922595</c:v>
                </c:pt>
                <c:pt idx="22">
                  <c:v>5486.6285703916847</c:v>
                </c:pt>
                <c:pt idx="23">
                  <c:v>6289.6658349611344</c:v>
                </c:pt>
                <c:pt idx="24">
                  <c:v>5826.9422770836518</c:v>
                </c:pt>
                <c:pt idx="25">
                  <c:v>6259.408780661257</c:v>
                </c:pt>
                <c:pt idx="26">
                  <c:v>5036.46538775918</c:v>
                </c:pt>
                <c:pt idx="27">
                  <c:v>7438.8596610158093</c:v>
                </c:pt>
                <c:pt idx="28">
                  <c:v>6263.9843155676708</c:v>
                </c:pt>
                <c:pt idx="29">
                  <c:v>6657.0676999370417</c:v>
                </c:pt>
                <c:pt idx="30">
                  <c:v>7042.4500858212159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436-4BD9-A148-46A51AD389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35416228252605E-2"/>
          <c:y val="3.9464734725715961E-2"/>
          <c:w val="0.92379159713945591"/>
          <c:h val="0.82469797802995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10.5 Waste'!$B$1</c:f>
              <c:strCache>
                <c:ptCount val="1"/>
                <c:pt idx="0">
                  <c:v>2022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4EE75346-4C39-4EAA-BCF2-7F1827A940B9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9CC-47E7-8277-46230DBC1B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C9F1B3-D42B-4D37-94F4-AF689CFE19E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9CC-47E7-8277-46230DBC1B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B43F16-C0A9-48AE-AE2B-12B98BB55F6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9CC-47E7-8277-46230DBC1B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747F93-562E-4BA1-B851-E0E13FFE775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9CC-47E7-8277-46230DBC1B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A4E7C66-5F14-41E9-8073-645A681EEE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9CC-47E7-8277-46230DBC1B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A6F0248-29D6-4D0B-AAA2-10DA1B957F0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9CC-47E7-8277-46230DBC1B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144E3B4-B02C-4F59-BE49-57E86C67FA8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9CC-47E7-8277-46230DBC1B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CE3DC30-67E4-4C12-BB86-F6B580FF339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9CC-47E7-8277-46230DBC1BF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B02477D-57DF-4CBE-8F96-0C8267B8274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9CC-47E7-8277-46230DBC1BF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2872C6-1EDD-49BD-9FE5-99D2F8CA3A1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9CC-47E7-8277-46230DBC1BF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54EA02D-F59C-499D-8642-0472CA9504F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9CC-47E7-8277-46230DBC1BF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6D2437D-3A8F-4A35-A9B7-0CD7BFC35F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9CC-47E7-8277-46230DBC1B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DC59FAF-7D09-4BDE-A04E-840C01A0DA6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9CC-47E7-8277-46230DBC1B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DE46104-F607-41D8-9073-084DDD3BCD7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9CC-47E7-8277-46230DBC1B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38DDA94-BEBE-43CA-B21E-B4A609BE88B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9CC-47E7-8277-46230DBC1B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72800D5-4E57-4DD8-9008-914A587B6FB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9CC-47E7-8277-46230DBC1BF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E21FC7A-DADB-43B1-B9E9-E1923AD720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9CC-47E7-8277-46230DBC1BF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1F6CDF9-DE72-4F76-9D43-2628969BDB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9CC-47E7-8277-46230DBC1BF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1D16FB7-61F5-4E06-BF6B-E6C4E5B828A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9CC-47E7-8277-46230DBC1BF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E723053-5987-469D-87A7-633AA0E5291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9CC-47E7-8277-46230DBC1BF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4F14158-3BF1-455D-9A39-1825E9CD2D6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9CC-47E7-8277-46230DBC1BF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C443EE8-0D06-455A-A3C0-5504908995C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9CC-47E7-8277-46230DBC1BF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E859717-75CD-4A0E-9111-ADA6223073C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9CC-47E7-8277-46230DBC1BF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3F8343D-F93F-4F48-BA69-13F1FAF40B4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9CC-47E7-8277-46230DBC1BF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15883D3-8251-4212-A80D-214C722BE19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9CC-47E7-8277-46230DBC1BF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79A00DD-1D63-4B5A-AB41-B03CDE79DF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9CC-47E7-8277-46230DBC1BF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112D0F3-01A1-4D98-85CA-0C8493C6A70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9CC-47E7-8277-46230DBC1BF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7DFA564-AAC2-457A-B609-BF9E940A44D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9CC-47E7-8277-46230DBC1BF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F664318E-91AA-4748-9EF1-7FDCD2BD1A9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F5C-48D3-97E7-3DC2976E5E0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AEF1DE0-77EC-494A-88DF-4B6CB85B592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D6B-4946-9191-5A1F5398DC5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9D68F60F-E755-45A2-BF06-BC8ADEA383D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5C5-4BF4-A1A6-F1C7008F5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10.5 Waste'!$C$35:$AG$35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10.5 Waste'!$C$14:$AG$14</c:f>
              <c:numCache>
                <c:formatCode>#,##0.0</c:formatCode>
                <c:ptCount val="31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1884.4631560740486</c:v>
                </c:pt>
                <c:pt idx="7">
                  <c:v>1577.0810241243626</c:v>
                </c:pt>
                <c:pt idx="8">
                  <c:v>1626.6955525074786</c:v>
                </c:pt>
                <c:pt idx="9">
                  <c:v>1630.8620386411083</c:v>
                </c:pt>
                <c:pt idx="10">
                  <c:v>1643.3846087690049</c:v>
                </c:pt>
                <c:pt idx="11">
                  <c:v>1767.4186513952145</c:v>
                </c:pt>
                <c:pt idx="12">
                  <c:v>1881.4381517650604</c:v>
                </c:pt>
                <c:pt idx="13">
                  <c:v>1937.2163749903025</c:v>
                </c:pt>
                <c:pt idx="14">
                  <c:v>1650.6930909869263</c:v>
                </c:pt>
                <c:pt idx="15">
                  <c:v>1442.8073304812556</c:v>
                </c:pt>
                <c:pt idx="16">
                  <c:v>1473.9640286649926</c:v>
                </c:pt>
                <c:pt idx="17">
                  <c:v>943.03716316336659</c:v>
                </c:pt>
                <c:pt idx="18">
                  <c:v>778.52409803314583</c:v>
                </c:pt>
                <c:pt idx="19">
                  <c:v>579.62761313414671</c:v>
                </c:pt>
                <c:pt idx="20">
                  <c:v>564.23841869714249</c:v>
                </c:pt>
                <c:pt idx="21">
                  <c:v>660.89511165463728</c:v>
                </c:pt>
                <c:pt idx="22">
                  <c:v>572.03286961895128</c:v>
                </c:pt>
                <c:pt idx="23">
                  <c:v>745.87470708754108</c:v>
                </c:pt>
                <c:pt idx="24">
                  <c:v>953.39860654318511</c:v>
                </c:pt>
                <c:pt idx="25">
                  <c:v>1042.0533745945791</c:v>
                </c:pt>
                <c:pt idx="26">
                  <c:v>1052.2119030036176</c:v>
                </c:pt>
                <c:pt idx="27">
                  <c:v>1027.0004506462533</c:v>
                </c:pt>
                <c:pt idx="28">
                  <c:v>993.75736435380259</c:v>
                </c:pt>
                <c:pt idx="29">
                  <c:v>991.41429523735007</c:v>
                </c:pt>
                <c:pt idx="30">
                  <c:v>981.86184457723766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10.5 Waste'!$C$46:$AG$46</c15:f>
                <c15:dlblRangeCache>
                  <c:ptCount val="31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-0.1%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-0.1%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0.2%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0.0%</c:v>
                  </c:pt>
                  <c:pt idx="28">
                    <c:v>0.1%</c:v>
                  </c:pt>
                  <c:pt idx="29">
                    <c:v>-1.6%</c:v>
                  </c:pt>
                  <c:pt idx="30">
                    <c:v>-0.9%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F11-4523-9010-F8C9D435F2E2}"/>
            </c:ext>
          </c:extLst>
        </c:ser>
        <c:ser>
          <c:idx val="1"/>
          <c:order val="1"/>
          <c:tx>
            <c:strRef>
              <c:f>'Figure 10.5 Waste'!$B$16</c:f>
              <c:strCache>
                <c:ptCount val="1"/>
                <c:pt idx="0">
                  <c:v>2023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10.5 Waste'!$C$35:$AG$35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'Figure 10.5 Waste'!$C$31:$AG$31</c:f>
              <c:numCache>
                <c:formatCode>#,##0.0</c:formatCode>
                <c:ptCount val="31"/>
                <c:pt idx="0">
                  <c:v>1709.237965488064</c:v>
                </c:pt>
                <c:pt idx="1">
                  <c:v>1799.7259717319209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1577.0810241243626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1643.3846087690044</c:v>
                </c:pt>
                <c:pt idx="11">
                  <c:v>1766.9683856870142</c:v>
                </c:pt>
                <c:pt idx="12">
                  <c:v>1880.9796934493602</c:v>
                </c:pt>
                <c:pt idx="13">
                  <c:v>1935.8855277009457</c:v>
                </c:pt>
                <c:pt idx="14">
                  <c:v>1650.0167494387833</c:v>
                </c:pt>
                <c:pt idx="15">
                  <c:v>1442.3235218972052</c:v>
                </c:pt>
                <c:pt idx="16">
                  <c:v>1473.0439871390172</c:v>
                </c:pt>
                <c:pt idx="17">
                  <c:v>943.25664813417359</c:v>
                </c:pt>
                <c:pt idx="18">
                  <c:v>778.74906536313517</c:v>
                </c:pt>
                <c:pt idx="19">
                  <c:v>580.61296980542534</c:v>
                </c:pt>
                <c:pt idx="20">
                  <c:v>564.23841869714249</c:v>
                </c:pt>
                <c:pt idx="21">
                  <c:v>660.89511165463728</c:v>
                </c:pt>
                <c:pt idx="22">
                  <c:v>572.03286961895139</c:v>
                </c:pt>
                <c:pt idx="23">
                  <c:v>745.87470708754108</c:v>
                </c:pt>
                <c:pt idx="24">
                  <c:v>953.39860654318522</c:v>
                </c:pt>
                <c:pt idx="25">
                  <c:v>1042.0533745945788</c:v>
                </c:pt>
                <c:pt idx="26">
                  <c:v>1052.2119030036179</c:v>
                </c:pt>
                <c:pt idx="27">
                  <c:v>1027.0004506462533</c:v>
                </c:pt>
                <c:pt idx="28">
                  <c:v>995.14320142822157</c:v>
                </c:pt>
                <c:pt idx="29">
                  <c:v>975.66886101645161</c:v>
                </c:pt>
                <c:pt idx="30">
                  <c:v>972.79243708733668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1-4523-9010-F8C9D435F2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7897088"/>
        <c:axId val="327898624"/>
      </c:barChart>
      <c:catAx>
        <c:axId val="3278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7898624"/>
        <c:crosses val="autoZero"/>
        <c:auto val="1"/>
        <c:lblAlgn val="ctr"/>
        <c:lblOffset val="100"/>
        <c:noMultiLvlLbl val="0"/>
      </c:catAx>
      <c:valAx>
        <c:axId val="32789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789708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783658564418578"/>
          <c:y val="0.94183302449220951"/>
          <c:w val="0.48233354888609936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16393849520033E-2"/>
          <c:y val="6.8594333056610723E-2"/>
          <c:w val="0.912641335829107"/>
          <c:h val="0.76862382895118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'T.10.3 total by sector &amp; F.10.6'!$B$1</c:f>
              <c:strCache>
                <c:ptCount val="1"/>
                <c:pt idx="0">
                  <c:v>2022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'T.10.3 total by sector &amp; F.10.6'!$C$4:$AG$4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'T.10.3 total by sector &amp; F.10.6'!$C$11:$AG$11</c:f>
              <c:numCache>
                <c:formatCode>#,##0.0</c:formatCode>
                <c:ptCount val="31"/>
                <c:pt idx="0">
                  <c:v>55677.178199451817</c:v>
                </c:pt>
                <c:pt idx="1">
                  <c:v>56592.358698790151</c:v>
                </c:pt>
                <c:pt idx="2">
                  <c:v>56630.018533169401</c:v>
                </c:pt>
                <c:pt idx="3">
                  <c:v>57224.993990503288</c:v>
                </c:pt>
                <c:pt idx="4">
                  <c:v>58619.766392673017</c:v>
                </c:pt>
                <c:pt idx="5">
                  <c:v>60118.85578203568</c:v>
                </c:pt>
                <c:pt idx="6">
                  <c:v>62317.14471990717</c:v>
                </c:pt>
                <c:pt idx="7">
                  <c:v>63739.361190321535</c:v>
                </c:pt>
                <c:pt idx="8">
                  <c:v>66391.555772926964</c:v>
                </c:pt>
                <c:pt idx="9">
                  <c:v>67617.310599388802</c:v>
                </c:pt>
                <c:pt idx="10">
                  <c:v>69769.588527229702</c:v>
                </c:pt>
                <c:pt idx="11">
                  <c:v>71825.393243392289</c:v>
                </c:pt>
                <c:pt idx="12">
                  <c:v>69904.818731749547</c:v>
                </c:pt>
                <c:pt idx="13">
                  <c:v>70388.666772783414</c:v>
                </c:pt>
                <c:pt idx="14">
                  <c:v>69717.049664335151</c:v>
                </c:pt>
                <c:pt idx="15">
                  <c:v>71592.858751866777</c:v>
                </c:pt>
                <c:pt idx="16">
                  <c:v>70980.293502340137</c:v>
                </c:pt>
                <c:pt idx="17">
                  <c:v>69845.045641519362</c:v>
                </c:pt>
                <c:pt idx="18">
                  <c:v>69327.70076838274</c:v>
                </c:pt>
                <c:pt idx="19">
                  <c:v>63499.68285598357</c:v>
                </c:pt>
                <c:pt idx="20">
                  <c:v>62952.749354485873</c:v>
                </c:pt>
                <c:pt idx="21">
                  <c:v>58798.90762932763</c:v>
                </c:pt>
                <c:pt idx="22">
                  <c:v>59914.104206371107</c:v>
                </c:pt>
                <c:pt idx="23">
                  <c:v>59701.414332667351</c:v>
                </c:pt>
                <c:pt idx="24">
                  <c:v>59219.317497038079</c:v>
                </c:pt>
                <c:pt idx="25">
                  <c:v>61724.083735537628</c:v>
                </c:pt>
                <c:pt idx="26">
                  <c:v>63984.097230087289</c:v>
                </c:pt>
                <c:pt idx="27">
                  <c:v>63373.063593614832</c:v>
                </c:pt>
                <c:pt idx="28">
                  <c:v>63654.567991582109</c:v>
                </c:pt>
                <c:pt idx="29">
                  <c:v>61151.11551504198</c:v>
                </c:pt>
                <c:pt idx="30">
                  <c:v>59052.57072028012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B-4EAB-B001-594C65C3FC32}"/>
            </c:ext>
          </c:extLst>
        </c:ser>
        <c:ser>
          <c:idx val="1"/>
          <c:order val="1"/>
          <c:tx>
            <c:strRef>
              <c:f>'T.10.3 total by sector &amp; F.10.6'!$B$13</c:f>
              <c:strCache>
                <c:ptCount val="1"/>
                <c:pt idx="0">
                  <c:v>2023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0EC73F9D-C6C5-44BE-9B8F-26D76CADEA2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BC7-4F34-AA99-00E3CC2CA1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5B48EA-9D04-4AE3-AB20-A23FDE36B8C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BC7-4F34-AA99-00E3CC2CA1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457E7E-AD72-4051-B3F5-B17C03DAE30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BC7-4F34-AA99-00E3CC2CA1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8594633-9D1A-4E5C-80B7-B9F8E7FC422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BC7-4F34-AA99-00E3CC2CA1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CE442F-1E21-414D-A686-3C91B9379C8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BC7-4F34-AA99-00E3CC2CA1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620642-42E1-4A5C-873A-FD811FF9907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BC7-4F34-AA99-00E3CC2CA1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C411ACF-E4CE-4A2A-8CAC-57EA20460FA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BC7-4F34-AA99-00E3CC2CA1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0B60D52-0CBA-4DEF-99A0-58FB334DE39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BC7-4F34-AA99-00E3CC2CA1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5C10D71-2FCA-4FCD-8001-C8FC4A4CADC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BC7-4F34-AA99-00E3CC2CA1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B2F653B-E0D8-40D9-B44B-62276D788E5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BC7-4F34-AA99-00E3CC2CA1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FDC86F6-B506-4AD5-AF0C-24BBF448CEA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BC7-4F34-AA99-00E3CC2CA1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9CFCF8C-A3A2-4B69-A8C4-13C9D62EB19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BC7-4F34-AA99-00E3CC2CA10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B72AF49-4A8C-4230-871B-D977E6BBC1B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BC7-4F34-AA99-00E3CC2CA10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964CECC-FB5D-4E3B-BC55-05AEA32075B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BC7-4F34-AA99-00E3CC2CA10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3987E77-3D82-4F03-A120-49317A5D20A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3ED-437F-90DB-A98BEB7675C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05A6489-B236-48DF-9CD9-A38E4F286C5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555-41C7-813D-84E7E98BDAD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13531DA-A474-437C-9345-5CE0C2A56E5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555-41C7-813D-84E7E98BDAD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DACAA6F-74AE-4D5C-BAE3-3746912943C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555-41C7-813D-84E7E98BDAD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869AE85-8FFC-42EA-BFC6-0C4B146EE2D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555-41C7-813D-84E7E98BDAD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427314D-7A3D-4A9E-BCD5-009A987CB7C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555-41C7-813D-84E7E98BDAD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736EFD0-9E62-48A2-B786-86C16090C83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555-41C7-813D-84E7E98BDAD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C5F380E-7855-402F-B13C-FF7508209C4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555-41C7-813D-84E7E98BDAD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075FB10-3327-4512-8D2F-C34A0A1D997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555-41C7-813D-84E7E98BDAD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B629432F-C4DB-40E0-9150-6100F3F5E5F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555-41C7-813D-84E7E98BDAD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D90C4F2-D1E3-4910-BF07-66A3342262E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555-41C7-813D-84E7E98BDAD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A9E59A2-44BD-4768-9F22-8C976DF47DE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555-41C7-813D-84E7E98BDAD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E1E8CE2-AA51-4195-BF50-AD7F612FD98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555-41C7-813D-84E7E98BDAD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3E8AAAF-8E7C-4EF7-A9BC-8BDFD6F5DC7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555-41C7-813D-84E7E98BDAD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F6766877-D7A1-4192-81BC-3EFD880825C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555-41C7-813D-84E7E98BDAD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130DA86-D828-4D50-98FB-2BC53849FF5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555-41C7-813D-84E7E98BDAD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94-4664-BAC1-8E6DC3AA7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'T.10.3 total by sector &amp; F.10.6'!$C$4:$AG$4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'T.10.3 total by sector &amp; F.10.6'!$C$23:$AG$23</c:f>
              <c:numCache>
                <c:formatCode>#,##0.0</c:formatCode>
                <c:ptCount val="31"/>
                <c:pt idx="0">
                  <c:v>55642.836000147501</c:v>
                </c:pt>
                <c:pt idx="1">
                  <c:v>56553.462803865856</c:v>
                </c:pt>
                <c:pt idx="2">
                  <c:v>56589.557547142074</c:v>
                </c:pt>
                <c:pt idx="3">
                  <c:v>57186.825920114381</c:v>
                </c:pt>
                <c:pt idx="4">
                  <c:v>58593.624122146299</c:v>
                </c:pt>
                <c:pt idx="5">
                  <c:v>60080.657710709886</c:v>
                </c:pt>
                <c:pt idx="6">
                  <c:v>62245.16813145973</c:v>
                </c:pt>
                <c:pt idx="7">
                  <c:v>63683.615771436882</c:v>
                </c:pt>
                <c:pt idx="8">
                  <c:v>66292.455992290939</c:v>
                </c:pt>
                <c:pt idx="9">
                  <c:v>67523.40874173565</c:v>
                </c:pt>
                <c:pt idx="10">
                  <c:v>69712.382429347927</c:v>
                </c:pt>
                <c:pt idx="11">
                  <c:v>71814.454309808905</c:v>
                </c:pt>
                <c:pt idx="12">
                  <c:v>69975.200423902832</c:v>
                </c:pt>
                <c:pt idx="13">
                  <c:v>70468.497436239646</c:v>
                </c:pt>
                <c:pt idx="14">
                  <c:v>69723.023467834195</c:v>
                </c:pt>
                <c:pt idx="15">
                  <c:v>71531.478910964783</c:v>
                </c:pt>
                <c:pt idx="16">
                  <c:v>71019.463400708555</c:v>
                </c:pt>
                <c:pt idx="17">
                  <c:v>69874.866990831259</c:v>
                </c:pt>
                <c:pt idx="18">
                  <c:v>69330.435449754645</c:v>
                </c:pt>
                <c:pt idx="19">
                  <c:v>63528.25857328334</c:v>
                </c:pt>
                <c:pt idx="20">
                  <c:v>63032.161987078965</c:v>
                </c:pt>
                <c:pt idx="21">
                  <c:v>58852.525709081507</c:v>
                </c:pt>
                <c:pt idx="22">
                  <c:v>59939.507232504038</c:v>
                </c:pt>
                <c:pt idx="23">
                  <c:v>59711.606579916494</c:v>
                </c:pt>
                <c:pt idx="24">
                  <c:v>59220.742081239528</c:v>
                </c:pt>
                <c:pt idx="25">
                  <c:v>61724.028312110895</c:v>
                </c:pt>
                <c:pt idx="26">
                  <c:v>64005.357170111281</c:v>
                </c:pt>
                <c:pt idx="27">
                  <c:v>63424.534744705998</c:v>
                </c:pt>
                <c:pt idx="28">
                  <c:v>63734.108308296003</c:v>
                </c:pt>
                <c:pt idx="29">
                  <c:v>61165.038621593907</c:v>
                </c:pt>
                <c:pt idx="30">
                  <c:v>59056.300594348199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'T.10.3 total by sector &amp; F.10.6'!$C$35:$AG$35</c15:f>
                <c15:dlblRangeCache>
                  <c:ptCount val="31"/>
                  <c:pt idx="0">
                    <c:v>-0.1%</c:v>
                  </c:pt>
                  <c:pt idx="1">
                    <c:v>-0.1%</c:v>
                  </c:pt>
                  <c:pt idx="2">
                    <c:v>-0.1%</c:v>
                  </c:pt>
                  <c:pt idx="3">
                    <c:v>-0.1%</c:v>
                  </c:pt>
                  <c:pt idx="4">
                    <c:v>0.0%</c:v>
                  </c:pt>
                  <c:pt idx="5">
                    <c:v>-0.1%</c:v>
                  </c:pt>
                  <c:pt idx="6">
                    <c:v>-0.1%</c:v>
                  </c:pt>
                  <c:pt idx="7">
                    <c:v>-0.1%</c:v>
                  </c:pt>
                  <c:pt idx="8">
                    <c:v>-0.1%</c:v>
                  </c:pt>
                  <c:pt idx="9">
                    <c:v>-0.1%</c:v>
                  </c:pt>
                  <c:pt idx="10">
                    <c:v>-0.1%</c:v>
                  </c:pt>
                  <c:pt idx="11">
                    <c:v>0.0%</c:v>
                  </c:pt>
                  <c:pt idx="12">
                    <c:v>0.1%</c:v>
                  </c:pt>
                  <c:pt idx="13">
                    <c:v>0.1%</c:v>
                  </c:pt>
                  <c:pt idx="14">
                    <c:v>0.0%</c:v>
                  </c:pt>
                  <c:pt idx="15">
                    <c:v>-0.1%</c:v>
                  </c:pt>
                  <c:pt idx="16">
                    <c:v>0.1%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0.1%</c:v>
                  </c:pt>
                  <c:pt idx="21">
                    <c:v>0.1%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0.1%</c:v>
                  </c:pt>
                  <c:pt idx="28">
                    <c:v>0.1%</c:v>
                  </c:pt>
                  <c:pt idx="29">
                    <c:v>0.0%</c:v>
                  </c:pt>
                  <c:pt idx="30">
                    <c:v>0.0%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4EB-4EAB-B001-594C65C3FC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7358464"/>
        <c:axId val="297360000"/>
      </c:barChart>
      <c:catAx>
        <c:axId val="297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60000"/>
        <c:crosses val="autoZero"/>
        <c:auto val="1"/>
        <c:lblAlgn val="ctr"/>
        <c:lblOffset val="100"/>
        <c:noMultiLvlLbl val="0"/>
      </c:catAx>
      <c:valAx>
        <c:axId val="297360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5846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1185813105674193"/>
          <c:y val="0.9311377611108842"/>
          <c:w val="0.4247021419412925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1842408</xdr:colOff>
      <xdr:row>42</xdr:row>
      <xdr:rowOff>88900</xdr:rowOff>
    </xdr:from>
    <xdr:to>
      <xdr:col>27</xdr:col>
      <xdr:colOff>596900</xdr:colOff>
      <xdr:row>65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2797174</xdr:colOff>
      <xdr:row>92</xdr:row>
      <xdr:rowOff>167216</xdr:rowOff>
    </xdr:from>
    <xdr:to>
      <xdr:col>31</xdr:col>
      <xdr:colOff>292100</xdr:colOff>
      <xdr:row>117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2806699</xdr:colOff>
      <xdr:row>38</xdr:row>
      <xdr:rowOff>101600</xdr:rowOff>
    </xdr:from>
    <xdr:to>
      <xdr:col>33</xdr:col>
      <xdr:colOff>38100</xdr:colOff>
      <xdr:row>61</xdr:row>
      <xdr:rowOff>98425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95</xdr:row>
      <xdr:rowOff>152400</xdr:rowOff>
    </xdr:from>
    <xdr:to>
      <xdr:col>31</xdr:col>
      <xdr:colOff>228600</xdr:colOff>
      <xdr:row>118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F2494-63D4-4E85-9CBB-697852794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2680495</xdr:colOff>
      <xdr:row>50</xdr:row>
      <xdr:rowOff>17729</xdr:rowOff>
    </xdr:from>
    <xdr:to>
      <xdr:col>31</xdr:col>
      <xdr:colOff>0</xdr:colOff>
      <xdr:row>74</xdr:row>
      <xdr:rowOff>35721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1893625</xdr:colOff>
      <xdr:row>50</xdr:row>
      <xdr:rowOff>33865</xdr:rowOff>
    </xdr:from>
    <xdr:to>
      <xdr:col>33</xdr:col>
      <xdr:colOff>508001</xdr:colOff>
      <xdr:row>76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H66"/>
  <sheetViews>
    <sheetView zoomScale="75" zoomScaleNormal="75" workbookViewId="0">
      <pane ySplit="1" topLeftCell="A2" activePane="bottomLeft" state="frozen"/>
      <selection pane="bottomLeft" activeCell="A35" sqref="A35:XFD35"/>
    </sheetView>
  </sheetViews>
  <sheetFormatPr defaultColWidth="9.140625" defaultRowHeight="15" x14ac:dyDescent="0.2"/>
  <cols>
    <col min="1" max="1" width="4.28515625" style="5" customWidth="1"/>
    <col min="2" max="2" width="40.85546875" style="5" customWidth="1"/>
    <col min="3" max="3" width="9.28515625" style="5" bestFit="1" customWidth="1"/>
    <col min="4" max="7" width="9.28515625" style="5" customWidth="1"/>
    <col min="8" max="8" width="9.28515625" style="5" bestFit="1" customWidth="1"/>
    <col min="9" max="12" width="9.28515625" style="5" customWidth="1"/>
    <col min="13" max="13" width="9.28515625" style="5" bestFit="1" customWidth="1"/>
    <col min="14" max="17" width="9.28515625" style="5" customWidth="1"/>
    <col min="18" max="18" width="9.28515625" style="5" bestFit="1" customWidth="1"/>
    <col min="19" max="22" width="9.28515625" style="5" customWidth="1"/>
    <col min="23" max="23" width="9.28515625" style="5" bestFit="1" customWidth="1"/>
    <col min="24" max="24" width="9.28515625" style="5" customWidth="1"/>
    <col min="25" max="31" width="10.28515625" style="5" bestFit="1" customWidth="1"/>
    <col min="32" max="34" width="9.28515625" style="5" bestFit="1" customWidth="1"/>
    <col min="35" max="16384" width="9.140625" style="5"/>
  </cols>
  <sheetData>
    <row r="1" spans="2:33" ht="15.75" customHeight="1" x14ac:dyDescent="0.2">
      <c r="B1" s="19" t="s">
        <v>125</v>
      </c>
    </row>
    <row r="2" spans="2:33" ht="15.75" customHeight="1" x14ac:dyDescent="0.2">
      <c r="B2" s="10" t="s">
        <v>145</v>
      </c>
      <c r="AF2" s="20"/>
      <c r="AG2" s="20"/>
    </row>
    <row r="4" spans="2:33" x14ac:dyDescent="0.2">
      <c r="B4" s="24" t="s">
        <v>0</v>
      </c>
      <c r="C4" s="24">
        <v>1990</v>
      </c>
      <c r="D4" s="24">
        <v>1991</v>
      </c>
      <c r="E4" s="24">
        <v>1992</v>
      </c>
      <c r="F4" s="24">
        <v>1993</v>
      </c>
      <c r="G4" s="24">
        <v>1994</v>
      </c>
      <c r="H4" s="24">
        <v>1995</v>
      </c>
      <c r="I4" s="24">
        <v>1996</v>
      </c>
      <c r="J4" s="24">
        <v>1997</v>
      </c>
      <c r="K4" s="24">
        <v>1998</v>
      </c>
      <c r="L4" s="24">
        <v>1999</v>
      </c>
      <c r="M4" s="24">
        <v>2000</v>
      </c>
      <c r="N4" s="24">
        <v>2001</v>
      </c>
      <c r="O4" s="24">
        <v>2002</v>
      </c>
      <c r="P4" s="24">
        <v>2003</v>
      </c>
      <c r="Q4" s="24">
        <v>2004</v>
      </c>
      <c r="R4" s="24">
        <v>2005</v>
      </c>
      <c r="S4" s="24">
        <v>2006</v>
      </c>
      <c r="T4" s="24">
        <v>2007</v>
      </c>
      <c r="U4" s="24">
        <v>2008</v>
      </c>
      <c r="V4" s="24">
        <v>2009</v>
      </c>
      <c r="W4" s="24">
        <v>2010</v>
      </c>
      <c r="X4" s="24">
        <v>2011</v>
      </c>
      <c r="Y4" s="24">
        <v>2012</v>
      </c>
      <c r="Z4" s="24">
        <v>2013</v>
      </c>
      <c r="AA4" s="24">
        <v>2014</v>
      </c>
      <c r="AB4" s="24">
        <v>2015</v>
      </c>
      <c r="AC4" s="24">
        <v>2016</v>
      </c>
      <c r="AD4" s="24">
        <v>2017</v>
      </c>
      <c r="AE4" s="24">
        <v>2018</v>
      </c>
      <c r="AF4" s="24">
        <v>2019</v>
      </c>
      <c r="AG4" s="24">
        <v>2020</v>
      </c>
    </row>
    <row r="5" spans="2:33" ht="18" x14ac:dyDescent="0.2">
      <c r="B5" s="5" t="s">
        <v>102</v>
      </c>
      <c r="C5" s="25">
        <v>32944.420213603305</v>
      </c>
      <c r="D5" s="25">
        <v>33674.30739718461</v>
      </c>
      <c r="E5" s="25">
        <v>33495.315133759534</v>
      </c>
      <c r="F5" s="25">
        <v>33716.364494279514</v>
      </c>
      <c r="G5" s="25">
        <v>34838.446732264441</v>
      </c>
      <c r="H5" s="25">
        <v>35852.98670736522</v>
      </c>
      <c r="I5" s="25">
        <v>37469.270149920325</v>
      </c>
      <c r="J5" s="25">
        <v>38804.985262723792</v>
      </c>
      <c r="K5" s="25">
        <v>40708.971445604591</v>
      </c>
      <c r="L5" s="25">
        <v>42440.182845318202</v>
      </c>
      <c r="M5" s="25">
        <v>45249.11641859253</v>
      </c>
      <c r="N5" s="25">
        <v>47607.612207170649</v>
      </c>
      <c r="O5" s="25">
        <v>46081.588729966708</v>
      </c>
      <c r="P5" s="25">
        <v>45684.108647978013</v>
      </c>
      <c r="Q5" s="25">
        <v>46166.784561564862</v>
      </c>
      <c r="R5" s="25">
        <v>48156.597188793348</v>
      </c>
      <c r="S5" s="25">
        <v>47604.658816119787</v>
      </c>
      <c r="T5" s="25">
        <v>47664.334227222243</v>
      </c>
      <c r="U5" s="25">
        <v>47363.25780996673</v>
      </c>
      <c r="V5" s="25">
        <v>42179.307766581114</v>
      </c>
      <c r="W5" s="25">
        <v>41793.616010740086</v>
      </c>
      <c r="X5" s="25">
        <v>38056.382758975909</v>
      </c>
      <c r="Y5" s="25">
        <v>38227.156990438882</v>
      </c>
      <c r="Z5" s="25">
        <v>37281.749797638382</v>
      </c>
      <c r="AA5" s="25">
        <v>36853.013556118764</v>
      </c>
      <c r="AB5" s="25">
        <v>38718.039720423396</v>
      </c>
      <c r="AC5" s="25">
        <v>40369.542801383199</v>
      </c>
      <c r="AD5" s="25">
        <v>39078.033232004418</v>
      </c>
      <c r="AE5" s="25">
        <v>39012.368480880607</v>
      </c>
      <c r="AF5" s="25">
        <v>37325.66349120946</v>
      </c>
      <c r="AG5" s="25">
        <v>35153.202118307316</v>
      </c>
    </row>
    <row r="6" spans="2:33" ht="18" x14ac:dyDescent="0.2">
      <c r="B6" s="5" t="s">
        <v>103</v>
      </c>
      <c r="C6" s="25">
        <v>38464.819111929995</v>
      </c>
      <c r="D6" s="25">
        <v>39123.091433438458</v>
      </c>
      <c r="E6" s="25">
        <v>38732.638889074333</v>
      </c>
      <c r="F6" s="25">
        <v>39082.745043279021</v>
      </c>
      <c r="G6" s="25">
        <v>40178.53791150434</v>
      </c>
      <c r="H6" s="25">
        <v>42204.751302772296</v>
      </c>
      <c r="I6" s="25">
        <v>43428.498776595778</v>
      </c>
      <c r="J6" s="25">
        <v>44172.346899529417</v>
      </c>
      <c r="K6" s="25">
        <v>45877.250125187769</v>
      </c>
      <c r="L6" s="25">
        <v>47809.67747214788</v>
      </c>
      <c r="M6" s="25">
        <v>52128.837747768259</v>
      </c>
      <c r="N6" s="25">
        <v>55480.577417656415</v>
      </c>
      <c r="O6" s="25">
        <v>53804.650324202921</v>
      </c>
      <c r="P6" s="25">
        <v>53493.713722247558</v>
      </c>
      <c r="Q6" s="25">
        <v>52678.571002705328</v>
      </c>
      <c r="R6" s="25">
        <v>55142.682126740758</v>
      </c>
      <c r="S6" s="25">
        <v>54805.780545900408</v>
      </c>
      <c r="T6" s="25">
        <v>53991.066340938312</v>
      </c>
      <c r="U6" s="25">
        <v>53134.486188077528</v>
      </c>
      <c r="V6" s="25">
        <v>47458.283081805479</v>
      </c>
      <c r="W6" s="25">
        <v>48323.990657049624</v>
      </c>
      <c r="X6" s="25">
        <v>44018.578049350537</v>
      </c>
      <c r="Y6" s="25">
        <v>43526.773224605131</v>
      </c>
      <c r="Z6" s="25">
        <v>43121.278077742594</v>
      </c>
      <c r="AA6" s="25">
        <v>42398.799656062838</v>
      </c>
      <c r="AB6" s="25">
        <v>44960.9807598111</v>
      </c>
      <c r="AC6" s="25">
        <v>45945.418436983709</v>
      </c>
      <c r="AD6" s="25">
        <v>46027.218084407061</v>
      </c>
      <c r="AE6" s="25">
        <v>44825.103709573938</v>
      </c>
      <c r="AF6" s="25">
        <v>43199.79082263515</v>
      </c>
      <c r="AG6" s="25">
        <v>41049.139727715476</v>
      </c>
    </row>
    <row r="7" spans="2:33" ht="18" x14ac:dyDescent="0.2">
      <c r="B7" s="5" t="s">
        <v>104</v>
      </c>
      <c r="C7" s="25">
        <v>15882.438210242457</v>
      </c>
      <c r="D7" s="25">
        <v>16253.357056538909</v>
      </c>
      <c r="E7" s="25">
        <v>16511.453109849248</v>
      </c>
      <c r="F7" s="25">
        <v>16722.07809983773</v>
      </c>
      <c r="G7" s="25">
        <v>16712.612469131171</v>
      </c>
      <c r="H7" s="25">
        <v>16839.660393365553</v>
      </c>
      <c r="I7" s="25">
        <v>17216.023231084244</v>
      </c>
      <c r="J7" s="25">
        <v>17252.894045696052</v>
      </c>
      <c r="K7" s="25">
        <v>17685.186425314085</v>
      </c>
      <c r="L7" s="25">
        <v>17259.412719728778</v>
      </c>
      <c r="M7" s="25">
        <v>16648.544728181521</v>
      </c>
      <c r="N7" s="25">
        <v>16750.25122144799</v>
      </c>
      <c r="O7" s="25">
        <v>16651.737674677184</v>
      </c>
      <c r="P7" s="25">
        <v>17410.972596667845</v>
      </c>
      <c r="Q7" s="25">
        <v>16349.926652039409</v>
      </c>
      <c r="R7" s="25">
        <v>16150.893209521695</v>
      </c>
      <c r="S7" s="25">
        <v>16302.071125271334</v>
      </c>
      <c r="T7" s="25">
        <v>15330.162537443553</v>
      </c>
      <c r="U7" s="25">
        <v>15137.199179527339</v>
      </c>
      <c r="V7" s="25">
        <v>14697.161387422468</v>
      </c>
      <c r="W7" s="25">
        <v>14340.837991385095</v>
      </c>
      <c r="X7" s="25">
        <v>14282.124728021381</v>
      </c>
      <c r="Y7" s="25">
        <v>15035.502880846137</v>
      </c>
      <c r="Z7" s="25">
        <v>15364.051021913356</v>
      </c>
      <c r="AA7" s="25">
        <v>15487.690757306231</v>
      </c>
      <c r="AB7" s="25">
        <v>16068.021167390842</v>
      </c>
      <c r="AC7" s="25">
        <v>16503.463375216943</v>
      </c>
      <c r="AD7" s="25">
        <v>16966.851329503399</v>
      </c>
      <c r="AE7" s="25">
        <v>17311.698009681477</v>
      </c>
      <c r="AF7" s="25">
        <v>16853.77504398501</v>
      </c>
      <c r="AG7" s="25">
        <v>17053.756162158243</v>
      </c>
    </row>
    <row r="8" spans="2:33" ht="18" x14ac:dyDescent="0.2">
      <c r="B8" s="5" t="s">
        <v>105</v>
      </c>
      <c r="C8" s="25">
        <v>16393.513916461692</v>
      </c>
      <c r="D8" s="25">
        <v>16734.859297172534</v>
      </c>
      <c r="E8" s="25">
        <v>16959.22351167725</v>
      </c>
      <c r="F8" s="25">
        <v>17242.978754405012</v>
      </c>
      <c r="G8" s="25">
        <v>17210.007525915062</v>
      </c>
      <c r="H8" s="25">
        <v>17353.130189710337</v>
      </c>
      <c r="I8" s="25">
        <v>17775.720467849751</v>
      </c>
      <c r="J8" s="25">
        <v>17719.916999361805</v>
      </c>
      <c r="K8" s="25">
        <v>18126.626311944372</v>
      </c>
      <c r="L8" s="25">
        <v>17677.538145140468</v>
      </c>
      <c r="M8" s="25">
        <v>17144.695401346744</v>
      </c>
      <c r="N8" s="25">
        <v>17485.529341158934</v>
      </c>
      <c r="O8" s="25">
        <v>17090.699858994918</v>
      </c>
      <c r="P8" s="25">
        <v>18082.033010277137</v>
      </c>
      <c r="Q8" s="25">
        <v>16900.099769968037</v>
      </c>
      <c r="R8" s="25">
        <v>16694.497269949436</v>
      </c>
      <c r="S8" s="25">
        <v>16825.054918640173</v>
      </c>
      <c r="T8" s="25">
        <v>15833.064750090145</v>
      </c>
      <c r="U8" s="25">
        <v>15612.414738189544</v>
      </c>
      <c r="V8" s="25">
        <v>15181.007145230094</v>
      </c>
      <c r="W8" s="25">
        <v>15188.328738992188</v>
      </c>
      <c r="X8" s="25">
        <v>14917.268064983025</v>
      </c>
      <c r="Y8" s="25">
        <v>15539.684311389206</v>
      </c>
      <c r="Z8" s="25">
        <v>15974.48151312667</v>
      </c>
      <c r="AA8" s="25">
        <v>16122.650055546635</v>
      </c>
      <c r="AB8" s="25">
        <v>16648.775808466529</v>
      </c>
      <c r="AC8" s="25">
        <v>17051.19942956309</v>
      </c>
      <c r="AD8" s="25">
        <v>17803.107749978444</v>
      </c>
      <c r="AE8" s="25">
        <v>17931.162332507218</v>
      </c>
      <c r="AF8" s="25">
        <v>17458.111095626158</v>
      </c>
      <c r="AG8" s="25">
        <v>17690.051554769394</v>
      </c>
    </row>
    <row r="9" spans="2:33" ht="18" x14ac:dyDescent="0.2">
      <c r="B9" s="5" t="s">
        <v>106</v>
      </c>
      <c r="C9" s="25">
        <v>6814.7955885020856</v>
      </c>
      <c r="D9" s="25">
        <v>6615.0322506003749</v>
      </c>
      <c r="E9" s="25">
        <v>6559.4506790156975</v>
      </c>
      <c r="F9" s="25">
        <v>6683.4769200075152</v>
      </c>
      <c r="G9" s="25">
        <v>6925.3482959806561</v>
      </c>
      <c r="H9" s="25">
        <v>7210.9164646309619</v>
      </c>
      <c r="I9" s="25">
        <v>7323.0117824587778</v>
      </c>
      <c r="J9" s="25">
        <v>7247.0302122885623</v>
      </c>
      <c r="K9" s="25">
        <v>7645.6885496353625</v>
      </c>
      <c r="L9" s="25">
        <v>7424.5701618100757</v>
      </c>
      <c r="M9" s="25">
        <v>7162.8423691149683</v>
      </c>
      <c r="N9" s="25">
        <v>6740.0532823491194</v>
      </c>
      <c r="O9" s="25">
        <v>6446.5404767929849</v>
      </c>
      <c r="P9" s="25">
        <v>6359.444360369871</v>
      </c>
      <c r="Q9" s="25">
        <v>6248.7850274672783</v>
      </c>
      <c r="R9" s="25">
        <v>6138.8733209307593</v>
      </c>
      <c r="S9" s="25">
        <v>5947.7639431003727</v>
      </c>
      <c r="T9" s="25">
        <v>5726.1810449226641</v>
      </c>
      <c r="U9" s="25">
        <v>5690.3506758341218</v>
      </c>
      <c r="V9" s="25">
        <v>5520.1030472950333</v>
      </c>
      <c r="W9" s="25">
        <v>5736.2241330567031</v>
      </c>
      <c r="X9" s="25">
        <v>5356.8466312334631</v>
      </c>
      <c r="Y9" s="25">
        <v>5570.2143140739054</v>
      </c>
      <c r="Z9" s="25">
        <v>5939.1160895948497</v>
      </c>
      <c r="AA9" s="25">
        <v>5699.0627601234291</v>
      </c>
      <c r="AB9" s="25">
        <v>5756.6187129504806</v>
      </c>
      <c r="AC9" s="25">
        <v>5851.069282781139</v>
      </c>
      <c r="AD9" s="25">
        <v>6149.2566602985735</v>
      </c>
      <c r="AE9" s="25">
        <v>6458.6374008586408</v>
      </c>
      <c r="AF9" s="25">
        <v>6106.752277543942</v>
      </c>
      <c r="AG9" s="25">
        <v>6107.6580005198566</v>
      </c>
    </row>
    <row r="10" spans="2:33" ht="18" x14ac:dyDescent="0.2">
      <c r="B10" s="5" t="s">
        <v>107</v>
      </c>
      <c r="C10" s="25">
        <v>7006.8891322321069</v>
      </c>
      <c r="D10" s="25">
        <v>6825.3265216942527</v>
      </c>
      <c r="E10" s="25">
        <v>6738.6736365026463</v>
      </c>
      <c r="F10" s="25">
        <v>6875.8134963964585</v>
      </c>
      <c r="G10" s="25">
        <v>7127.0715801716897</v>
      </c>
      <c r="H10" s="25">
        <v>7449.2136528546134</v>
      </c>
      <c r="I10" s="25">
        <v>7556.8613261432783</v>
      </c>
      <c r="J10" s="25">
        <v>7495.0986317738189</v>
      </c>
      <c r="K10" s="25">
        <v>7884.6079299893981</v>
      </c>
      <c r="L10" s="25">
        <v>7657.1956750621375</v>
      </c>
      <c r="M10" s="25">
        <v>7413.289526824954</v>
      </c>
      <c r="N10" s="25">
        <v>7054.6914686809332</v>
      </c>
      <c r="O10" s="25">
        <v>6748.5839168709699</v>
      </c>
      <c r="P10" s="25">
        <v>6708.2676163835413</v>
      </c>
      <c r="Q10" s="25">
        <v>6561.8504684872469</v>
      </c>
      <c r="R10" s="25">
        <v>6465.2350268492564</v>
      </c>
      <c r="S10" s="25">
        <v>6282.2204280226852</v>
      </c>
      <c r="T10" s="25">
        <v>6062.1694564023601</v>
      </c>
      <c r="U10" s="25">
        <v>6050.9160067196663</v>
      </c>
      <c r="V10" s="25">
        <v>5904.8643820177595</v>
      </c>
      <c r="W10" s="25">
        <v>6219.7308300589257</v>
      </c>
      <c r="X10" s="25">
        <v>5791.4871763080982</v>
      </c>
      <c r="Y10" s="25">
        <v>5993.732461112957</v>
      </c>
      <c r="Z10" s="25">
        <v>6397.8324688213797</v>
      </c>
      <c r="AA10" s="25">
        <v>6157.7970791695871</v>
      </c>
      <c r="AB10" s="25">
        <v>6205.269880164682</v>
      </c>
      <c r="AC10" s="25">
        <v>6276.6465439843932</v>
      </c>
      <c r="AD10" s="25">
        <v>6626.1215980299876</v>
      </c>
      <c r="AE10" s="25">
        <v>6886.874423422063</v>
      </c>
      <c r="AF10" s="25">
        <v>6527.5674413822499</v>
      </c>
      <c r="AG10" s="25">
        <v>6518.6236197934732</v>
      </c>
    </row>
    <row r="11" spans="2:33" x14ac:dyDescent="0.2">
      <c r="B11" s="5" t="s">
        <v>1</v>
      </c>
      <c r="C11" s="25">
        <v>0.496</v>
      </c>
      <c r="D11" s="25">
        <v>0.63984000000000008</v>
      </c>
      <c r="E11" s="25">
        <v>0.78368000000000004</v>
      </c>
      <c r="F11" s="25">
        <v>13.030120125723922</v>
      </c>
      <c r="G11" s="25">
        <v>26.286300813139405</v>
      </c>
      <c r="H11" s="25">
        <v>41.027312104458282</v>
      </c>
      <c r="I11" s="25">
        <v>82.955796961135931</v>
      </c>
      <c r="J11" s="25">
        <v>145.31144852138431</v>
      </c>
      <c r="K11" s="25">
        <v>184.46741619513446</v>
      </c>
      <c r="L11" s="25">
        <v>191.97629120857357</v>
      </c>
      <c r="M11" s="25">
        <v>248.36814196585382</v>
      </c>
      <c r="N11" s="25">
        <v>295.81095422608848</v>
      </c>
      <c r="O11" s="25">
        <v>371.70773409166037</v>
      </c>
      <c r="P11" s="25">
        <v>517.73834338921517</v>
      </c>
      <c r="Q11" s="25">
        <v>654.13990839740222</v>
      </c>
      <c r="R11" s="25">
        <v>823.73305600934395</v>
      </c>
      <c r="S11" s="25">
        <v>863.92622057539631</v>
      </c>
      <c r="T11" s="25">
        <v>871.50198993278923</v>
      </c>
      <c r="U11" s="25">
        <v>956.83127790342041</v>
      </c>
      <c r="V11" s="25">
        <v>986.79876286662841</v>
      </c>
      <c r="W11" s="25">
        <v>1005.6711081905382</v>
      </c>
      <c r="X11" s="25">
        <v>1042.2323240280787</v>
      </c>
      <c r="Y11" s="25">
        <v>1033.2384882418296</v>
      </c>
      <c r="Z11" s="25">
        <v>1063.1918978774049</v>
      </c>
      <c r="AA11" s="25">
        <v>1136.8680921579028</v>
      </c>
      <c r="AB11" s="25">
        <v>1116.1827639072619</v>
      </c>
      <c r="AC11" s="25">
        <v>1185.0754879405822</v>
      </c>
      <c r="AD11" s="25">
        <v>1094.948541375833</v>
      </c>
      <c r="AE11" s="25">
        <v>783.64534080526255</v>
      </c>
      <c r="AF11" s="25">
        <v>772.3871961473202</v>
      </c>
      <c r="AG11" s="25">
        <v>654.37162826539657</v>
      </c>
    </row>
    <row r="12" spans="2:33" x14ac:dyDescent="0.2">
      <c r="B12" s="5" t="s">
        <v>2</v>
      </c>
      <c r="C12" s="25">
        <v>0.10869000000000001</v>
      </c>
      <c r="D12" s="25">
        <v>8.9605290000000011</v>
      </c>
      <c r="E12" s="25">
        <v>17.812367999999999</v>
      </c>
      <c r="F12" s="25">
        <v>35.516046000000003</v>
      </c>
      <c r="G12" s="25">
        <v>53.219724000000006</v>
      </c>
      <c r="H12" s="25">
        <v>88.627080000000007</v>
      </c>
      <c r="I12" s="25">
        <v>121.01111999999999</v>
      </c>
      <c r="J12" s="25">
        <v>153.43278000000001</v>
      </c>
      <c r="K12" s="25">
        <v>71.858999999999995</v>
      </c>
      <c r="L12" s="25">
        <v>231.46547699999999</v>
      </c>
      <c r="M12" s="25">
        <v>361.34150999999997</v>
      </c>
      <c r="N12" s="25">
        <v>344.67333000000002</v>
      </c>
      <c r="O12" s="25">
        <v>243.18657000000002</v>
      </c>
      <c r="P12" s="25">
        <v>259.43124240000003</v>
      </c>
      <c r="Q12" s="25">
        <v>213.15852000000004</v>
      </c>
      <c r="R12" s="25">
        <v>196.47140999999999</v>
      </c>
      <c r="S12" s="25">
        <v>173.43168</v>
      </c>
      <c r="T12" s="25">
        <v>152.7501</v>
      </c>
      <c r="U12" s="25">
        <v>123.70938</v>
      </c>
      <c r="V12" s="25">
        <v>75.933869999999999</v>
      </c>
      <c r="W12" s="25">
        <v>42.292200000000001</v>
      </c>
      <c r="X12" s="25">
        <v>14.441400000000002</v>
      </c>
      <c r="Y12" s="25">
        <v>8.6994399999999992</v>
      </c>
      <c r="Z12" s="25">
        <v>7.5740000000000007</v>
      </c>
      <c r="AA12" s="25">
        <v>3.228581818181818</v>
      </c>
      <c r="AB12" s="25">
        <v>18.46866363636364</v>
      </c>
      <c r="AC12" s="25">
        <v>33.546518181818179</v>
      </c>
      <c r="AD12" s="25">
        <v>42.376823636363639</v>
      </c>
      <c r="AE12" s="25">
        <v>44.80739181818182</v>
      </c>
      <c r="AF12" s="25">
        <v>56.645953636363629</v>
      </c>
      <c r="AG12" s="25">
        <v>63.159434165985196</v>
      </c>
    </row>
    <row r="13" spans="2:33" ht="18" x14ac:dyDescent="0.2">
      <c r="B13" s="5" t="s">
        <v>108</v>
      </c>
      <c r="C13" s="25">
        <v>34.919497103957617</v>
      </c>
      <c r="D13" s="25">
        <v>40.061625466251378</v>
      </c>
      <c r="E13" s="25">
        <v>45.203562544922193</v>
      </c>
      <c r="F13" s="25">
        <v>54.528310252806307</v>
      </c>
      <c r="G13" s="25">
        <v>63.852870483611568</v>
      </c>
      <c r="H13" s="25">
        <v>81.543245112108792</v>
      </c>
      <c r="I13" s="25">
        <v>100.45543599432105</v>
      </c>
      <c r="J13" s="25">
        <v>129.98944496771114</v>
      </c>
      <c r="K13" s="25">
        <v>91.459965247569428</v>
      </c>
      <c r="L13" s="25">
        <v>66.157672152641609</v>
      </c>
      <c r="M13" s="25">
        <v>53.345459374831542</v>
      </c>
      <c r="N13" s="25">
        <v>66.609648198434357</v>
      </c>
      <c r="O13" s="25">
        <v>66.458746221007502</v>
      </c>
      <c r="P13" s="25">
        <v>113.32448197847401</v>
      </c>
      <c r="Q13" s="25">
        <v>67.333894866199373</v>
      </c>
      <c r="R13" s="25">
        <v>99.72556661161326</v>
      </c>
      <c r="S13" s="25">
        <v>62.037717273244169</v>
      </c>
      <c r="T13" s="25">
        <v>64.856741998113705</v>
      </c>
      <c r="U13" s="25">
        <v>56.35244515113353</v>
      </c>
      <c r="V13" s="25">
        <v>40.378021818325642</v>
      </c>
      <c r="W13" s="25">
        <v>34.107911113458854</v>
      </c>
      <c r="X13" s="25">
        <v>46.879787068808589</v>
      </c>
      <c r="Y13" s="25">
        <v>38.561203881467364</v>
      </c>
      <c r="Z13" s="25">
        <v>44.888192310034015</v>
      </c>
      <c r="AA13" s="25">
        <v>38.554193958019908</v>
      </c>
      <c r="AB13" s="25">
        <v>45.853151673734416</v>
      </c>
      <c r="AC13" s="25">
        <v>40.500209028050556</v>
      </c>
      <c r="AD13" s="25">
        <v>40.416340129580306</v>
      </c>
      <c r="AE13" s="25">
        <v>42.17447864903864</v>
      </c>
      <c r="AF13" s="25">
        <v>34.598441408768934</v>
      </c>
      <c r="AG13" s="25">
        <v>19.054876863329596</v>
      </c>
    </row>
    <row r="14" spans="2:33" ht="18" x14ac:dyDescent="0.2">
      <c r="B14" s="5" t="s">
        <v>109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4.0945794573643406</v>
      </c>
      <c r="I14" s="25">
        <v>4.4172034883720936</v>
      </c>
      <c r="J14" s="25">
        <v>5.7179961240310089</v>
      </c>
      <c r="K14" s="25">
        <v>3.9229709302325584</v>
      </c>
      <c r="L14" s="25">
        <v>3.5454321705426355</v>
      </c>
      <c r="M14" s="25">
        <v>46.029900000000005</v>
      </c>
      <c r="N14" s="25">
        <v>20.3826</v>
      </c>
      <c r="O14" s="25">
        <v>43.598800000000004</v>
      </c>
      <c r="P14" s="25">
        <v>43.647100000000009</v>
      </c>
      <c r="Q14" s="25">
        <v>16.921099999999999</v>
      </c>
      <c r="R14" s="25">
        <v>26.565000000000001</v>
      </c>
      <c r="S14" s="25">
        <v>26.404</v>
      </c>
      <c r="T14" s="25">
        <v>35.259</v>
      </c>
      <c r="U14" s="25">
        <v>0</v>
      </c>
      <c r="V14" s="25">
        <v>0</v>
      </c>
      <c r="W14" s="25">
        <v>0</v>
      </c>
      <c r="X14" s="25">
        <v>0</v>
      </c>
      <c r="Y14" s="25">
        <v>0.73088888888888881</v>
      </c>
      <c r="Z14" s="25">
        <v>0.84333333333333338</v>
      </c>
      <c r="AA14" s="25">
        <v>0.89955555555555544</v>
      </c>
      <c r="AB14" s="25">
        <v>0.89955555555555544</v>
      </c>
      <c r="AC14" s="25">
        <v>0.89955555555555544</v>
      </c>
      <c r="AD14" s="25">
        <v>1.1806666666666668</v>
      </c>
      <c r="AE14" s="25">
        <v>1.2368888888888889</v>
      </c>
      <c r="AF14" s="25">
        <v>1.2931111111111111</v>
      </c>
      <c r="AG14" s="25">
        <v>1.3685</v>
      </c>
    </row>
    <row r="15" spans="2:33" x14ac:dyDescent="0.2">
      <c r="B15" s="19" t="s">
        <v>11</v>
      </c>
      <c r="C15" s="26">
        <f>SUM(C5,C7,C9,C11,C12,C13,C14)</f>
        <v>55677.178199451802</v>
      </c>
      <c r="D15" s="26">
        <f t="shared" ref="D15:AG15" si="0">SUM(D5,D7,D9,D11,D12,D13,D14)</f>
        <v>56592.358698790151</v>
      </c>
      <c r="E15" s="26">
        <f t="shared" si="0"/>
        <v>56630.018533169394</v>
      </c>
      <c r="F15" s="26">
        <f t="shared" si="0"/>
        <v>57224.993990503288</v>
      </c>
      <c r="G15" s="26">
        <f t="shared" si="0"/>
        <v>58619.766392673024</v>
      </c>
      <c r="H15" s="26">
        <f t="shared" si="0"/>
        <v>60118.855782035665</v>
      </c>
      <c r="I15" s="26">
        <f t="shared" si="0"/>
        <v>62317.144719907177</v>
      </c>
      <c r="J15" s="26">
        <f t="shared" si="0"/>
        <v>63739.361190321528</v>
      </c>
      <c r="K15" s="26">
        <f t="shared" si="0"/>
        <v>66391.555772926979</v>
      </c>
      <c r="L15" s="26">
        <f t="shared" si="0"/>
        <v>67617.310599388817</v>
      </c>
      <c r="M15" s="26">
        <f t="shared" si="0"/>
        <v>69769.588527229702</v>
      </c>
      <c r="N15" s="26">
        <f t="shared" si="0"/>
        <v>71825.393243392289</v>
      </c>
      <c r="O15" s="26">
        <f t="shared" si="0"/>
        <v>69904.818731749547</v>
      </c>
      <c r="P15" s="26">
        <f t="shared" si="0"/>
        <v>70388.666772783414</v>
      </c>
      <c r="Q15" s="26">
        <f t="shared" si="0"/>
        <v>69717.049664335151</v>
      </c>
      <c r="R15" s="26">
        <f t="shared" si="0"/>
        <v>71592.858751866748</v>
      </c>
      <c r="S15" s="26">
        <f t="shared" si="0"/>
        <v>70980.293502340122</v>
      </c>
      <c r="T15" s="26">
        <f t="shared" si="0"/>
        <v>69845.045641519377</v>
      </c>
      <c r="U15" s="26">
        <f t="shared" si="0"/>
        <v>69327.70076838274</v>
      </c>
      <c r="V15" s="26">
        <f t="shared" si="0"/>
        <v>63499.682855983578</v>
      </c>
      <c r="W15" s="26">
        <f t="shared" si="0"/>
        <v>62952.749354485888</v>
      </c>
      <c r="X15" s="26">
        <f t="shared" si="0"/>
        <v>58798.907629327645</v>
      </c>
      <c r="Y15" s="26">
        <f t="shared" si="0"/>
        <v>59914.104206371099</v>
      </c>
      <c r="Z15" s="26">
        <f t="shared" si="0"/>
        <v>59701.414332667358</v>
      </c>
      <c r="AA15" s="26">
        <f t="shared" si="0"/>
        <v>59219.317497038086</v>
      </c>
      <c r="AB15" s="26">
        <f t="shared" si="0"/>
        <v>61724.083735537635</v>
      </c>
      <c r="AC15" s="26">
        <f t="shared" si="0"/>
        <v>63984.097230087289</v>
      </c>
      <c r="AD15" s="26">
        <f t="shared" si="0"/>
        <v>63373.063593614832</v>
      </c>
      <c r="AE15" s="26">
        <f t="shared" si="0"/>
        <v>63654.567991582095</v>
      </c>
      <c r="AF15" s="26">
        <f t="shared" si="0"/>
        <v>61151.115515041973</v>
      </c>
      <c r="AG15" s="26">
        <f t="shared" si="0"/>
        <v>59052.570720280128</v>
      </c>
    </row>
    <row r="16" spans="2:33" x14ac:dyDescent="0.2">
      <c r="B16" s="5" t="s">
        <v>13</v>
      </c>
      <c r="C16" s="25">
        <f>SUM(C6,C8,C10,C11,C12,C13,C14)</f>
        <v>61900.746347727749</v>
      </c>
      <c r="D16" s="25">
        <f t="shared" ref="D16:AG16" si="1">SUM(D6,D8,D10,D11,D12,D13,D14)</f>
        <v>62732.939246771501</v>
      </c>
      <c r="E16" s="25">
        <f t="shared" si="1"/>
        <v>62494.335647799147</v>
      </c>
      <c r="F16" s="25">
        <f t="shared" si="1"/>
        <v>63304.611770459021</v>
      </c>
      <c r="G16" s="25">
        <f t="shared" si="1"/>
        <v>64658.975912887843</v>
      </c>
      <c r="H16" s="25">
        <f t="shared" si="1"/>
        <v>67222.387362011184</v>
      </c>
      <c r="I16" s="25">
        <f t="shared" si="1"/>
        <v>69069.920127032616</v>
      </c>
      <c r="J16" s="25">
        <f t="shared" si="1"/>
        <v>69821.814200278168</v>
      </c>
      <c r="K16" s="25">
        <f t="shared" si="1"/>
        <v>72240.193719494491</v>
      </c>
      <c r="L16" s="25">
        <f t="shared" si="1"/>
        <v>73637.556164882248</v>
      </c>
      <c r="M16" s="25">
        <f t="shared" si="1"/>
        <v>77395.907687280633</v>
      </c>
      <c r="N16" s="25">
        <f t="shared" si="1"/>
        <v>80748.274759920809</v>
      </c>
      <c r="O16" s="25">
        <f t="shared" si="1"/>
        <v>78368.885950381475</v>
      </c>
      <c r="P16" s="25">
        <f t="shared" si="1"/>
        <v>79218.155516675921</v>
      </c>
      <c r="Q16" s="25">
        <f t="shared" si="1"/>
        <v>77092.074664424203</v>
      </c>
      <c r="R16" s="25">
        <f t="shared" si="1"/>
        <v>79448.9094561604</v>
      </c>
      <c r="S16" s="25">
        <f t="shared" si="1"/>
        <v>79038.855510411886</v>
      </c>
      <c r="T16" s="25">
        <f t="shared" si="1"/>
        <v>77010.668379361727</v>
      </c>
      <c r="U16" s="25">
        <f t="shared" si="1"/>
        <v>75934.710036041288</v>
      </c>
      <c r="V16" s="25">
        <f t="shared" si="1"/>
        <v>69647.265263738271</v>
      </c>
      <c r="W16" s="25">
        <f t="shared" si="1"/>
        <v>70814.121445404729</v>
      </c>
      <c r="X16" s="25">
        <f t="shared" si="1"/>
        <v>65830.886801738539</v>
      </c>
      <c r="Y16" s="25">
        <f t="shared" si="1"/>
        <v>66141.42001811949</v>
      </c>
      <c r="Z16" s="25">
        <f t="shared" si="1"/>
        <v>66610.089483211399</v>
      </c>
      <c r="AA16" s="25">
        <f t="shared" si="1"/>
        <v>65858.797214268721</v>
      </c>
      <c r="AB16" s="25">
        <f t="shared" si="1"/>
        <v>68996.430583215217</v>
      </c>
      <c r="AC16" s="25">
        <f t="shared" si="1"/>
        <v>70533.286181237199</v>
      </c>
      <c r="AD16" s="25">
        <f t="shared" si="1"/>
        <v>71635.369804223941</v>
      </c>
      <c r="AE16" s="25">
        <f t="shared" si="1"/>
        <v>70515.004565664596</v>
      </c>
      <c r="AF16" s="25">
        <f t="shared" si="1"/>
        <v>68050.39406194714</v>
      </c>
      <c r="AG16" s="25">
        <f t="shared" si="1"/>
        <v>65995.769341573046</v>
      </c>
    </row>
    <row r="17" spans="2:34" x14ac:dyDescent="0.2">
      <c r="B17" s="2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</row>
    <row r="18" spans="2:34" x14ac:dyDescent="0.2">
      <c r="B18" s="20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</row>
    <row r="19" spans="2:34" x14ac:dyDescent="0.2">
      <c r="B19" s="19" t="s">
        <v>127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</row>
    <row r="20" spans="2:34" x14ac:dyDescent="0.2">
      <c r="B20" s="10" t="s">
        <v>146</v>
      </c>
      <c r="E20" s="22"/>
    </row>
    <row r="22" spans="2:34" x14ac:dyDescent="0.2">
      <c r="B22" s="24" t="s">
        <v>0</v>
      </c>
      <c r="C22" s="24">
        <v>1990</v>
      </c>
      <c r="D22" s="24">
        <v>1991</v>
      </c>
      <c r="E22" s="24">
        <v>1992</v>
      </c>
      <c r="F22" s="24">
        <v>1993</v>
      </c>
      <c r="G22" s="24">
        <v>1994</v>
      </c>
      <c r="H22" s="24">
        <v>1995</v>
      </c>
      <c r="I22" s="24">
        <v>1996</v>
      </c>
      <c r="J22" s="24">
        <v>1997</v>
      </c>
      <c r="K22" s="24">
        <v>1998</v>
      </c>
      <c r="L22" s="24">
        <v>1999</v>
      </c>
      <c r="M22" s="24">
        <v>2000</v>
      </c>
      <c r="N22" s="24">
        <v>2001</v>
      </c>
      <c r="O22" s="24">
        <v>2002</v>
      </c>
      <c r="P22" s="24">
        <v>2003</v>
      </c>
      <c r="Q22" s="24">
        <v>2004</v>
      </c>
      <c r="R22" s="24">
        <v>2005</v>
      </c>
      <c r="S22" s="24">
        <v>2006</v>
      </c>
      <c r="T22" s="24">
        <v>2007</v>
      </c>
      <c r="U22" s="24">
        <v>2008</v>
      </c>
      <c r="V22" s="24">
        <v>2009</v>
      </c>
      <c r="W22" s="24">
        <v>2010</v>
      </c>
      <c r="X22" s="24">
        <v>2011</v>
      </c>
      <c r="Y22" s="24">
        <v>2012</v>
      </c>
      <c r="Z22" s="24">
        <v>2013</v>
      </c>
      <c r="AA22" s="24">
        <v>2014</v>
      </c>
      <c r="AB22" s="24">
        <v>2015</v>
      </c>
      <c r="AC22" s="24">
        <v>2016</v>
      </c>
      <c r="AD22" s="24">
        <v>2017</v>
      </c>
      <c r="AE22" s="24">
        <v>2018</v>
      </c>
      <c r="AF22" s="24">
        <v>2019</v>
      </c>
      <c r="AG22" s="24">
        <v>2020</v>
      </c>
      <c r="AH22" s="24"/>
    </row>
    <row r="23" spans="2:34" ht="18" x14ac:dyDescent="0.2">
      <c r="B23" s="5" t="s">
        <v>102</v>
      </c>
      <c r="C23" s="25">
        <v>32944.420216477178</v>
      </c>
      <c r="D23" s="25">
        <v>33674.307400130027</v>
      </c>
      <c r="E23" s="25">
        <v>33495.315136672689</v>
      </c>
      <c r="F23" s="25">
        <v>33716.364497589399</v>
      </c>
      <c r="G23" s="25">
        <v>34838.446735631114</v>
      </c>
      <c r="H23" s="25">
        <v>35852.98671095186</v>
      </c>
      <c r="I23" s="25">
        <v>37469.270154016325</v>
      </c>
      <c r="J23" s="25">
        <v>38804.985267028045</v>
      </c>
      <c r="K23" s="25">
        <v>40708.971449999037</v>
      </c>
      <c r="L23" s="25">
        <v>42440.182850045399</v>
      </c>
      <c r="M23" s="25">
        <v>45249.11021908839</v>
      </c>
      <c r="N23" s="25">
        <v>47607.619851100586</v>
      </c>
      <c r="O23" s="25">
        <v>46081.585965865139</v>
      </c>
      <c r="P23" s="25">
        <v>45684.108656029253</v>
      </c>
      <c r="Q23" s="25">
        <v>46166.784567918214</v>
      </c>
      <c r="R23" s="25">
        <v>48156.201621631997</v>
      </c>
      <c r="S23" s="25">
        <v>47604.446139754829</v>
      </c>
      <c r="T23" s="25">
        <v>47664.088140776701</v>
      </c>
      <c r="U23" s="25">
        <v>47362.826031244746</v>
      </c>
      <c r="V23" s="25">
        <v>42179.093449722874</v>
      </c>
      <c r="W23" s="25">
        <v>41793.224295523803</v>
      </c>
      <c r="X23" s="25">
        <v>38056.36695057054</v>
      </c>
      <c r="Y23" s="25">
        <v>38227.201394276584</v>
      </c>
      <c r="Z23" s="25">
        <v>37281.867645100727</v>
      </c>
      <c r="AA23" s="25">
        <v>36853.21131359406</v>
      </c>
      <c r="AB23" s="25">
        <v>38718.546365825488</v>
      </c>
      <c r="AC23" s="25">
        <v>40369.677454059332</v>
      </c>
      <c r="AD23" s="25">
        <v>39078.276554118995</v>
      </c>
      <c r="AE23" s="25">
        <v>39012.557556333952</v>
      </c>
      <c r="AF23" s="25">
        <v>37325.75205740401</v>
      </c>
      <c r="AG23" s="25">
        <v>35123.775141518359</v>
      </c>
      <c r="AH23" s="25"/>
    </row>
    <row r="24" spans="2:34" ht="18" x14ac:dyDescent="0.2">
      <c r="B24" s="5" t="s">
        <v>103</v>
      </c>
      <c r="C24" s="25">
        <v>38255.584857336144</v>
      </c>
      <c r="D24" s="25">
        <v>38799.152921393405</v>
      </c>
      <c r="E24" s="25">
        <v>38438.180301175737</v>
      </c>
      <c r="F24" s="25">
        <v>38678.955327879667</v>
      </c>
      <c r="G24" s="25">
        <v>39882.812159969872</v>
      </c>
      <c r="H24" s="25">
        <v>41810.616918081025</v>
      </c>
      <c r="I24" s="25">
        <v>43042.195332142044</v>
      </c>
      <c r="J24" s="25">
        <v>43916.392891241718</v>
      </c>
      <c r="K24" s="25">
        <v>45663.60069061401</v>
      </c>
      <c r="L24" s="25">
        <v>47515.76682921363</v>
      </c>
      <c r="M24" s="25">
        <v>51833.583951870001</v>
      </c>
      <c r="N24" s="25">
        <v>54983.1608404457</v>
      </c>
      <c r="O24" s="25">
        <v>53643.115513555676</v>
      </c>
      <c r="P24" s="25">
        <v>53446.186738168224</v>
      </c>
      <c r="Q24" s="25">
        <v>52548.765983620877</v>
      </c>
      <c r="R24" s="25">
        <v>54981.121316513192</v>
      </c>
      <c r="S24" s="25">
        <v>54368.033899593756</v>
      </c>
      <c r="T24" s="25">
        <v>53391.937836798083</v>
      </c>
      <c r="U24" s="25">
        <v>52641.669502293327</v>
      </c>
      <c r="V24" s="25">
        <v>46871.251445423179</v>
      </c>
      <c r="W24" s="25">
        <v>47523.662607769569</v>
      </c>
      <c r="X24" s="25">
        <v>43169.25671559693</v>
      </c>
      <c r="Y24" s="25">
        <v>42790.336347610937</v>
      </c>
      <c r="Z24" s="25">
        <v>42523.151791201475</v>
      </c>
      <c r="AA24" s="25">
        <v>41606.933720723013</v>
      </c>
      <c r="AB24" s="25">
        <v>43976.537348327089</v>
      </c>
      <c r="AC24" s="25">
        <v>44445.882174056758</v>
      </c>
      <c r="AD24" s="25">
        <v>45215.73702207092</v>
      </c>
      <c r="AE24" s="25">
        <v>44237.327688061632</v>
      </c>
      <c r="AF24" s="25">
        <v>42964.63728951048</v>
      </c>
      <c r="AG24" s="25">
        <v>41129.884593818373</v>
      </c>
      <c r="AH24" s="25"/>
    </row>
    <row r="25" spans="2:34" ht="18" x14ac:dyDescent="0.2">
      <c r="B25" s="5" t="s">
        <v>104</v>
      </c>
      <c r="C25" s="25">
        <v>16138.038900064295</v>
      </c>
      <c r="D25" s="25">
        <v>16513.961762251143</v>
      </c>
      <c r="E25" s="25">
        <v>16777.878130699177</v>
      </c>
      <c r="F25" s="25">
        <v>16959.096949105711</v>
      </c>
      <c r="G25" s="25">
        <v>16973.742964239016</v>
      </c>
      <c r="H25" s="25">
        <v>17100.732644788899</v>
      </c>
      <c r="I25" s="25">
        <v>17458.121804029211</v>
      </c>
      <c r="J25" s="25">
        <v>17543.748454844863</v>
      </c>
      <c r="K25" s="25">
        <v>17937.324747333372</v>
      </c>
      <c r="L25" s="25">
        <v>17473.936188196538</v>
      </c>
      <c r="M25" s="25">
        <v>16885.613755448278</v>
      </c>
      <c r="N25" s="25">
        <v>17010.900101806041</v>
      </c>
      <c r="O25" s="25">
        <v>16976.742607751683</v>
      </c>
      <c r="P25" s="25">
        <v>17729.185752392357</v>
      </c>
      <c r="Q25" s="25">
        <v>16615.795993587228</v>
      </c>
      <c r="R25" s="25">
        <v>16331.52466209796</v>
      </c>
      <c r="S25" s="25">
        <v>16451.277085114474</v>
      </c>
      <c r="T25" s="25">
        <v>15469.060180960263</v>
      </c>
      <c r="U25" s="25">
        <v>15292.740794751979</v>
      </c>
      <c r="V25" s="25">
        <v>14854.899959850109</v>
      </c>
      <c r="W25" s="25">
        <v>14535.088349759964</v>
      </c>
      <c r="X25" s="25">
        <v>14490.84950507372</v>
      </c>
      <c r="Y25" s="25">
        <v>15230.38037248736</v>
      </c>
      <c r="Z25" s="25">
        <v>15545.318187987908</v>
      </c>
      <c r="AA25" s="25">
        <v>15642.757141321428</v>
      </c>
      <c r="AB25" s="25">
        <v>16233.383518869219</v>
      </c>
      <c r="AC25" s="25">
        <v>16685.945513600956</v>
      </c>
      <c r="AD25" s="25">
        <v>17177.214954490431</v>
      </c>
      <c r="AE25" s="25">
        <v>17543.265698260602</v>
      </c>
      <c r="AF25" s="25">
        <v>17043.055756484257</v>
      </c>
      <c r="AG25" s="25">
        <v>17286.829868326331</v>
      </c>
      <c r="AH25" s="25"/>
    </row>
    <row r="26" spans="2:34" ht="18" x14ac:dyDescent="0.2">
      <c r="B26" s="5" t="s">
        <v>105</v>
      </c>
      <c r="C26" s="25">
        <v>16644.772257949564</v>
      </c>
      <c r="D26" s="25">
        <v>16993.05463742611</v>
      </c>
      <c r="E26" s="25">
        <v>17224.472713457359</v>
      </c>
      <c r="F26" s="25">
        <v>17476.520672801958</v>
      </c>
      <c r="G26" s="25">
        <v>17466.959315210628</v>
      </c>
      <c r="H26" s="25">
        <v>17608.015149355026</v>
      </c>
      <c r="I26" s="25">
        <v>18008.633918416981</v>
      </c>
      <c r="J26" s="25">
        <v>18007.427851478704</v>
      </c>
      <c r="K26" s="25">
        <v>18377.494684261073</v>
      </c>
      <c r="L26" s="25">
        <v>17891.206919231416</v>
      </c>
      <c r="M26" s="25">
        <v>17378.470557261546</v>
      </c>
      <c r="N26" s="25">
        <v>17740.871778777884</v>
      </c>
      <c r="O26" s="25">
        <v>17415.639958875203</v>
      </c>
      <c r="P26" s="25">
        <v>18395.061625657454</v>
      </c>
      <c r="Q26" s="25">
        <v>17162.332772899117</v>
      </c>
      <c r="R26" s="25">
        <v>16874.62270484765</v>
      </c>
      <c r="S26" s="25">
        <v>16971.580239672428</v>
      </c>
      <c r="T26" s="25">
        <v>15968.163208927775</v>
      </c>
      <c r="U26" s="25">
        <v>15767.396841620654</v>
      </c>
      <c r="V26" s="25">
        <v>15338.076587233378</v>
      </c>
      <c r="W26" s="25">
        <v>15380.370663668558</v>
      </c>
      <c r="X26" s="25">
        <v>15123.067509249879</v>
      </c>
      <c r="Y26" s="25">
        <v>15733.658393357946</v>
      </c>
      <c r="Z26" s="25">
        <v>16155.037464430679</v>
      </c>
      <c r="AA26" s="25">
        <v>16277.180007432891</v>
      </c>
      <c r="AB26" s="25">
        <v>16807.358587054485</v>
      </c>
      <c r="AC26" s="25">
        <v>17233.313337957319</v>
      </c>
      <c r="AD26" s="25">
        <v>18012.875596700815</v>
      </c>
      <c r="AE26" s="25">
        <v>18163.394680409099</v>
      </c>
      <c r="AF26" s="25">
        <v>17648.423162626023</v>
      </c>
      <c r="AG26" s="25">
        <v>17919.220785518792</v>
      </c>
      <c r="AH26" s="25"/>
    </row>
    <row r="27" spans="2:34" ht="18" x14ac:dyDescent="0.2">
      <c r="B27" s="5" t="s">
        <v>106</v>
      </c>
      <c r="C27" s="25">
        <v>6524.8526965020001</v>
      </c>
      <c r="D27" s="25">
        <v>6315.5316470184462</v>
      </c>
      <c r="E27" s="25">
        <v>6252.564669225183</v>
      </c>
      <c r="F27" s="25">
        <v>6414.8035772313115</v>
      </c>
      <c r="G27" s="25">
        <v>6646.125003687659</v>
      </c>
      <c r="H27" s="25">
        <v>6921.2410369185154</v>
      </c>
      <c r="I27" s="25">
        <v>7019.0580874774178</v>
      </c>
      <c r="J27" s="25">
        <v>6930.8119205847415</v>
      </c>
      <c r="K27" s="25">
        <v>7337.5487077027828</v>
      </c>
      <c r="L27" s="25">
        <v>7123.048672823822</v>
      </c>
      <c r="M27" s="25">
        <v>6871.1978483446173</v>
      </c>
      <c r="N27" s="25">
        <v>6467.9206723237203</v>
      </c>
      <c r="O27" s="25">
        <v>6184.5269715418071</v>
      </c>
      <c r="P27" s="25">
        <v>6122.3250648282301</v>
      </c>
      <c r="Q27" s="25">
        <v>5982.4246378594898</v>
      </c>
      <c r="R27" s="25">
        <v>5900.3086119331801</v>
      </c>
      <c r="S27" s="25">
        <v>5832.3551157284046</v>
      </c>
      <c r="T27" s="25">
        <v>5606.396870708365</v>
      </c>
      <c r="U27" s="25">
        <v>5500.1422970551585</v>
      </c>
      <c r="V27" s="25">
        <v>5346.9603845939455</v>
      </c>
      <c r="W27" s="25">
        <v>5582.6694594184737</v>
      </c>
      <c r="X27" s="25">
        <v>5176.9085505630719</v>
      </c>
      <c r="Y27" s="25">
        <v>5379.6644740910824</v>
      </c>
      <c r="Z27" s="25">
        <v>5749.6373223441515</v>
      </c>
      <c r="AA27" s="25">
        <v>5524.785527764453</v>
      </c>
      <c r="AB27" s="25">
        <v>5574.8461878513581</v>
      </c>
      <c r="AC27" s="25">
        <v>5675.5762808246736</v>
      </c>
      <c r="AD27" s="25">
        <v>5965.4017547257608</v>
      </c>
      <c r="AE27" s="25">
        <v>6288.9764152192811</v>
      </c>
      <c r="AF27" s="25">
        <v>5921.7852122535605</v>
      </c>
      <c r="AG27" s="25">
        <v>5926.0798099460571</v>
      </c>
      <c r="AH27" s="25"/>
    </row>
    <row r="28" spans="2:34" ht="18" x14ac:dyDescent="0.2">
      <c r="B28" s="5" t="s">
        <v>107</v>
      </c>
      <c r="C28" s="25">
        <v>6716.39734570572</v>
      </c>
      <c r="D28" s="25">
        <v>6525.4823377775829</v>
      </c>
      <c r="E28" s="25">
        <v>6431.5761860355633</v>
      </c>
      <c r="F28" s="25">
        <v>6606.664289189679</v>
      </c>
      <c r="G28" s="25">
        <v>6847.2921067367615</v>
      </c>
      <c r="H28" s="25">
        <v>7158.5020180935926</v>
      </c>
      <c r="I28" s="25">
        <v>7251.397318463537</v>
      </c>
      <c r="J28" s="25">
        <v>7177.6496693044019</v>
      </c>
      <c r="K28" s="25">
        <v>7575.2233759965748</v>
      </c>
      <c r="L28" s="25">
        <v>7354.2205666340797</v>
      </c>
      <c r="M28" s="25">
        <v>7119.5065938266071</v>
      </c>
      <c r="N28" s="25">
        <v>6780.2514246339515</v>
      </c>
      <c r="O28" s="25">
        <v>6484.185314474651</v>
      </c>
      <c r="P28" s="25">
        <v>6468.2276333741529</v>
      </c>
      <c r="Q28" s="25">
        <v>6292.3094023630356</v>
      </c>
      <c r="R28" s="25">
        <v>6223.3039415350559</v>
      </c>
      <c r="S28" s="25">
        <v>6163.3413921069778</v>
      </c>
      <c r="T28" s="25">
        <v>5938.8698134794495</v>
      </c>
      <c r="U28" s="25">
        <v>5857.7560696842493</v>
      </c>
      <c r="V28" s="25">
        <v>5728.3830647179102</v>
      </c>
      <c r="W28" s="25">
        <v>6062.7395910137275</v>
      </c>
      <c r="X28" s="25">
        <v>5608.3208263527813</v>
      </c>
      <c r="Y28" s="25">
        <v>5799.8800702778335</v>
      </c>
      <c r="Z28" s="25">
        <v>6188.2997347617693</v>
      </c>
      <c r="AA28" s="25">
        <v>5963.5825316076898</v>
      </c>
      <c r="AB28" s="25">
        <v>6002.2889178257501</v>
      </c>
      <c r="AC28" s="25">
        <v>6088.4691242300596</v>
      </c>
      <c r="AD28" s="25">
        <v>6431.1403055792571</v>
      </c>
      <c r="AE28" s="25">
        <v>6708.0616169107707</v>
      </c>
      <c r="AF28" s="25">
        <v>6334.6002739423675</v>
      </c>
      <c r="AG28" s="25">
        <v>6330.0295262748014</v>
      </c>
      <c r="AH28" s="25"/>
    </row>
    <row r="29" spans="2:34" x14ac:dyDescent="0.2">
      <c r="B29" s="5" t="s">
        <v>1</v>
      </c>
      <c r="C29" s="25">
        <v>0.496</v>
      </c>
      <c r="D29" s="25">
        <v>0.63983999999999996</v>
      </c>
      <c r="E29" s="25">
        <v>0.78368000000000004</v>
      </c>
      <c r="F29" s="25">
        <v>6.5165399351358904</v>
      </c>
      <c r="G29" s="25">
        <v>18.236824105002139</v>
      </c>
      <c r="H29" s="25">
        <v>31.43241348107162</v>
      </c>
      <c r="I29" s="25">
        <v>72.834326454105422</v>
      </c>
      <c r="J29" s="25">
        <v>114.92990788741653</v>
      </c>
      <c r="K29" s="25">
        <v>141.32320002625306</v>
      </c>
      <c r="L29" s="25">
        <v>185.01166078878896</v>
      </c>
      <c r="M29" s="25">
        <v>245.68399331335576</v>
      </c>
      <c r="N29" s="25">
        <v>296.28830692457421</v>
      </c>
      <c r="O29" s="25">
        <v>379.01188624547319</v>
      </c>
      <c r="P29" s="25">
        <v>516.36591067438451</v>
      </c>
      <c r="Q29" s="25">
        <v>660.39514274987835</v>
      </c>
      <c r="R29" s="25">
        <v>820.35143859850939</v>
      </c>
      <c r="S29" s="25">
        <v>869.33315305272561</v>
      </c>
      <c r="T29" s="25">
        <v>882.32862682877328</v>
      </c>
      <c r="U29" s="25">
        <v>961.77482509456036</v>
      </c>
      <c r="V29" s="25">
        <v>1000.6196447030288</v>
      </c>
      <c r="W29" s="25">
        <v>1016.9070022852251</v>
      </c>
      <c r="X29" s="25">
        <v>1041.7095281967549</v>
      </c>
      <c r="Y29" s="25">
        <v>1031.374144539988</v>
      </c>
      <c r="Z29" s="25">
        <v>1061.0568180327605</v>
      </c>
      <c r="AA29" s="25">
        <v>1139.3588514345017</v>
      </c>
      <c r="AB29" s="25">
        <v>1116.5579034223142</v>
      </c>
      <c r="AC29" s="25">
        <v>1184.3085756165765</v>
      </c>
      <c r="AD29" s="25">
        <v>1094.2969396674409</v>
      </c>
      <c r="AE29" s="25">
        <v>783.92653930085373</v>
      </c>
      <c r="AF29" s="25">
        <v>772.02606185796265</v>
      </c>
      <c r="AG29" s="25">
        <v>624.07846117587894</v>
      </c>
      <c r="AH29" s="25"/>
    </row>
    <row r="30" spans="2:34" x14ac:dyDescent="0.2">
      <c r="B30" s="5" t="s">
        <v>2</v>
      </c>
      <c r="C30" s="25">
        <v>0.10868999999999999</v>
      </c>
      <c r="D30" s="25">
        <v>8.9605289999999993</v>
      </c>
      <c r="E30" s="25">
        <v>17.812367999999999</v>
      </c>
      <c r="F30" s="25">
        <v>35.516046000000003</v>
      </c>
      <c r="G30" s="25">
        <v>53.219723999999999</v>
      </c>
      <c r="H30" s="25">
        <v>88.627080000000007</v>
      </c>
      <c r="I30" s="25">
        <v>121.01112000000001</v>
      </c>
      <c r="J30" s="25">
        <v>153.43278000000001</v>
      </c>
      <c r="K30" s="25">
        <v>71.858999999999995</v>
      </c>
      <c r="L30" s="25">
        <v>231.46547699999999</v>
      </c>
      <c r="M30" s="25">
        <v>361.34151000000003</v>
      </c>
      <c r="N30" s="25">
        <v>344.67333000000002</v>
      </c>
      <c r="O30" s="25">
        <v>243.18656999999999</v>
      </c>
      <c r="P30" s="25">
        <v>259.43124239999997</v>
      </c>
      <c r="Q30" s="25">
        <v>213.15852000000001</v>
      </c>
      <c r="R30" s="25">
        <v>196.47140999999999</v>
      </c>
      <c r="S30" s="25">
        <v>173.43168</v>
      </c>
      <c r="T30" s="25">
        <v>152.7501</v>
      </c>
      <c r="U30" s="25">
        <v>123.70938</v>
      </c>
      <c r="V30" s="25">
        <v>75.933869999999999</v>
      </c>
      <c r="W30" s="25">
        <v>42.292200000000001</v>
      </c>
      <c r="X30" s="25">
        <v>14.4414</v>
      </c>
      <c r="Y30" s="25">
        <v>8.6994399999999601</v>
      </c>
      <c r="Z30" s="25">
        <v>7.5740000000000096</v>
      </c>
      <c r="AA30" s="25">
        <v>3.22858181818181</v>
      </c>
      <c r="AB30" s="25">
        <v>18.468663636363679</v>
      </c>
      <c r="AC30" s="25">
        <v>33.5465181818182</v>
      </c>
      <c r="AD30" s="25">
        <v>42.376823636363632</v>
      </c>
      <c r="AE30" s="25">
        <v>44.80739181818177</v>
      </c>
      <c r="AF30" s="25">
        <v>56.645953636363572</v>
      </c>
      <c r="AG30" s="25">
        <v>63.965750000000021</v>
      </c>
      <c r="AH30" s="25"/>
    </row>
    <row r="31" spans="2:34" ht="18" x14ac:dyDescent="0.2">
      <c r="B31" s="5" t="s">
        <v>108</v>
      </c>
      <c r="C31" s="25">
        <v>34.91949710403</v>
      </c>
      <c r="D31" s="25">
        <v>40.061625466240002</v>
      </c>
      <c r="E31" s="25">
        <v>45.203562545030003</v>
      </c>
      <c r="F31" s="25">
        <v>54.528310252830003</v>
      </c>
      <c r="G31" s="25">
        <v>63.852870483505001</v>
      </c>
      <c r="H31" s="25">
        <v>81.543245112120005</v>
      </c>
      <c r="I31" s="25">
        <v>100.455435994235</v>
      </c>
      <c r="J31" s="25">
        <v>129.989444967785</v>
      </c>
      <c r="K31" s="25">
        <v>91.505916299215002</v>
      </c>
      <c r="L31" s="25">
        <v>66.218460710624996</v>
      </c>
      <c r="M31" s="25">
        <v>53.405203153285001</v>
      </c>
      <c r="N31" s="25">
        <v>66.669447653985003</v>
      </c>
      <c r="O31" s="25">
        <v>66.547622498725005</v>
      </c>
      <c r="P31" s="25">
        <v>113.43370991543</v>
      </c>
      <c r="Q31" s="25">
        <v>67.543505719389998</v>
      </c>
      <c r="R31" s="25">
        <v>100.05616670313501</v>
      </c>
      <c r="S31" s="25">
        <v>62.216227058125</v>
      </c>
      <c r="T31" s="25">
        <v>64.984071557155005</v>
      </c>
      <c r="U31" s="25">
        <v>56.458496608194999</v>
      </c>
      <c r="V31" s="25">
        <v>40.443014413390003</v>
      </c>
      <c r="W31" s="25">
        <v>34.147805091499997</v>
      </c>
      <c r="X31" s="25">
        <v>46.892274677419998</v>
      </c>
      <c r="Y31" s="25">
        <v>38.574393220079997</v>
      </c>
      <c r="Z31" s="25">
        <v>44.902523117629997</v>
      </c>
      <c r="AA31" s="25">
        <v>38.569734751395004</v>
      </c>
      <c r="AB31" s="25">
        <v>45.870116950640003</v>
      </c>
      <c r="AC31" s="25">
        <v>40.510772272414997</v>
      </c>
      <c r="AD31" s="25">
        <v>40.429551400394999</v>
      </c>
      <c r="AE31" s="25">
        <v>42.191318474169996</v>
      </c>
      <c r="AF31" s="25">
        <v>34.611168846600002</v>
      </c>
      <c r="AG31" s="25">
        <v>18.952263381504999</v>
      </c>
      <c r="AH31" s="25"/>
    </row>
    <row r="32" spans="2:34" ht="18" x14ac:dyDescent="0.2">
      <c r="B32" s="5" t="s">
        <v>109</v>
      </c>
      <c r="C32" s="25" t="s">
        <v>76</v>
      </c>
      <c r="D32" s="25" t="s">
        <v>76</v>
      </c>
      <c r="E32" s="25" t="s">
        <v>76</v>
      </c>
      <c r="F32" s="25" t="s">
        <v>76</v>
      </c>
      <c r="G32" s="25" t="s">
        <v>76</v>
      </c>
      <c r="H32" s="25">
        <v>4.0945794574230003</v>
      </c>
      <c r="I32" s="25">
        <v>4.4172034884320004</v>
      </c>
      <c r="J32" s="25">
        <v>5.7179961240360004</v>
      </c>
      <c r="K32" s="25">
        <v>3.92297093027</v>
      </c>
      <c r="L32" s="25">
        <v>3.5454321704690002</v>
      </c>
      <c r="M32" s="25">
        <v>46.029899999999998</v>
      </c>
      <c r="N32" s="25">
        <v>20.3826</v>
      </c>
      <c r="O32" s="25">
        <v>43.598799999999997</v>
      </c>
      <c r="P32" s="25">
        <v>43.647100000000002</v>
      </c>
      <c r="Q32" s="25">
        <v>16.921099999999999</v>
      </c>
      <c r="R32" s="25">
        <v>26.565000000000001</v>
      </c>
      <c r="S32" s="25">
        <v>26.404</v>
      </c>
      <c r="T32" s="25">
        <v>35.259</v>
      </c>
      <c r="U32" s="25">
        <v>32.783625000000001</v>
      </c>
      <c r="V32" s="25">
        <v>30.308250000000001</v>
      </c>
      <c r="W32" s="25">
        <v>27.832875000000001</v>
      </c>
      <c r="X32" s="25">
        <v>25.357500000000002</v>
      </c>
      <c r="Y32" s="25">
        <v>23.613013888939999</v>
      </c>
      <c r="Z32" s="25">
        <v>21.250083333317999</v>
      </c>
      <c r="AA32" s="25">
        <v>18.830930555506999</v>
      </c>
      <c r="AB32" s="25">
        <v>16.355555555506999</v>
      </c>
      <c r="AC32" s="25">
        <v>15.792055555507</v>
      </c>
      <c r="AD32" s="25">
        <v>26.538166666613002</v>
      </c>
      <c r="AE32" s="25">
        <v>18.383388888963001</v>
      </c>
      <c r="AF32" s="25">
        <v>11.162411111152</v>
      </c>
      <c r="AG32" s="25">
        <v>12.619300000061999</v>
      </c>
      <c r="AH32" s="25"/>
    </row>
    <row r="33" spans="2:34" x14ac:dyDescent="0.2">
      <c r="B33" s="19" t="s">
        <v>11</v>
      </c>
      <c r="C33" s="26">
        <v>55642.836000147501</v>
      </c>
      <c r="D33" s="26">
        <v>56553.462803865856</v>
      </c>
      <c r="E33" s="26">
        <v>56589.557547142074</v>
      </c>
      <c r="F33" s="26">
        <v>57186.825920114381</v>
      </c>
      <c r="G33" s="26">
        <v>58593.624122146299</v>
      </c>
      <c r="H33" s="26">
        <v>60080.657710709886</v>
      </c>
      <c r="I33" s="26">
        <v>62245.16813145973</v>
      </c>
      <c r="J33" s="26">
        <v>63683.615771436882</v>
      </c>
      <c r="K33" s="26">
        <v>66292.455992290939</v>
      </c>
      <c r="L33" s="26">
        <v>67523.40874173565</v>
      </c>
      <c r="M33" s="26">
        <v>69712.382429347927</v>
      </c>
      <c r="N33" s="26">
        <v>71814.454309808905</v>
      </c>
      <c r="O33" s="26">
        <v>69975.200423902832</v>
      </c>
      <c r="P33" s="26">
        <v>70468.497436239646</v>
      </c>
      <c r="Q33" s="26">
        <v>69723.023467834195</v>
      </c>
      <c r="R33" s="26">
        <v>71531.478910964783</v>
      </c>
      <c r="S33" s="26">
        <v>71019.463400708555</v>
      </c>
      <c r="T33" s="26">
        <v>69874.866990831259</v>
      </c>
      <c r="U33" s="26">
        <v>69330.435449754645</v>
      </c>
      <c r="V33" s="26">
        <v>63528.25857328334</v>
      </c>
      <c r="W33" s="26">
        <v>63032.161987078965</v>
      </c>
      <c r="X33" s="26">
        <v>58852.525709081507</v>
      </c>
      <c r="Y33" s="26">
        <v>59939.507232504038</v>
      </c>
      <c r="Z33" s="26">
        <v>59711.606579916494</v>
      </c>
      <c r="AA33" s="26">
        <v>59220.742081239528</v>
      </c>
      <c r="AB33" s="26">
        <v>61724.028312110895</v>
      </c>
      <c r="AC33" s="26">
        <v>64005.357170111281</v>
      </c>
      <c r="AD33" s="26">
        <v>63424.534744705998</v>
      </c>
      <c r="AE33" s="26">
        <v>63734.108308296003</v>
      </c>
      <c r="AF33" s="26">
        <v>61165.038621593907</v>
      </c>
      <c r="AG33" s="26">
        <v>59056.300594348199</v>
      </c>
      <c r="AH33" s="26"/>
    </row>
    <row r="34" spans="2:34" x14ac:dyDescent="0.2">
      <c r="B34" s="5" t="s">
        <v>13</v>
      </c>
      <c r="C34" s="25">
        <v>61652.278648095453</v>
      </c>
      <c r="D34" s="25">
        <v>62367.351891063343</v>
      </c>
      <c r="E34" s="25">
        <v>62158.028811213691</v>
      </c>
      <c r="F34" s="25">
        <v>62858.701186059276</v>
      </c>
      <c r="G34" s="25">
        <v>64332.373000505766</v>
      </c>
      <c r="H34" s="25">
        <v>66782.831403580203</v>
      </c>
      <c r="I34" s="25">
        <v>68600.944654959269</v>
      </c>
      <c r="J34" s="25">
        <v>69505.540541004055</v>
      </c>
      <c r="K34" s="25">
        <v>71924.929838127355</v>
      </c>
      <c r="L34" s="25">
        <v>73247.43534574908</v>
      </c>
      <c r="M34" s="25">
        <v>77038.021709424793</v>
      </c>
      <c r="N34" s="25">
        <v>80232.297728436097</v>
      </c>
      <c r="O34" s="25">
        <v>78275.285665649732</v>
      </c>
      <c r="P34" s="25">
        <v>79242.353960189648</v>
      </c>
      <c r="Q34" s="25">
        <v>76961.4264273523</v>
      </c>
      <c r="R34" s="25">
        <v>79222.49197819762</v>
      </c>
      <c r="S34" s="25">
        <v>78634.34059148404</v>
      </c>
      <c r="T34" s="25">
        <v>76434.292657591272</v>
      </c>
      <c r="U34" s="25">
        <v>75441.548740301048</v>
      </c>
      <c r="V34" s="25">
        <v>69085.015876490914</v>
      </c>
      <c r="W34" s="25">
        <v>70087.952744828508</v>
      </c>
      <c r="X34" s="25">
        <v>65029.045754073712</v>
      </c>
      <c r="Y34" s="25">
        <v>65426.13580289566</v>
      </c>
      <c r="Z34" s="25">
        <v>66001.272414877662</v>
      </c>
      <c r="AA34" s="25">
        <v>65047.684358323117</v>
      </c>
      <c r="AB34" s="25">
        <v>67983.437092772088</v>
      </c>
      <c r="AC34" s="25">
        <v>69041.8225578704</v>
      </c>
      <c r="AD34" s="25">
        <v>70863.39440572192</v>
      </c>
      <c r="AE34" s="25">
        <v>69998.09262386366</v>
      </c>
      <c r="AF34" s="25">
        <v>67822.106321530795</v>
      </c>
      <c r="AG34" s="25">
        <v>66098.750680169251</v>
      </c>
      <c r="AH34" s="25"/>
    </row>
    <row r="35" spans="2:34" x14ac:dyDescent="0.2">
      <c r="B35" s="22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</row>
    <row r="36" spans="2:34" x14ac:dyDescent="0.2">
      <c r="B36" s="19" t="s">
        <v>3</v>
      </c>
    </row>
    <row r="38" spans="2:34" x14ac:dyDescent="0.2">
      <c r="B38" s="24" t="s">
        <v>0</v>
      </c>
      <c r="C38" s="24">
        <v>1990</v>
      </c>
      <c r="D38" s="24">
        <v>1991</v>
      </c>
      <c r="E38" s="24">
        <v>1992</v>
      </c>
      <c r="F38" s="24">
        <v>1993</v>
      </c>
      <c r="G38" s="24">
        <v>1994</v>
      </c>
      <c r="H38" s="24">
        <v>1995</v>
      </c>
      <c r="I38" s="24">
        <v>1996</v>
      </c>
      <c r="J38" s="24">
        <v>1997</v>
      </c>
      <c r="K38" s="24">
        <v>1998</v>
      </c>
      <c r="L38" s="24">
        <v>1999</v>
      </c>
      <c r="M38" s="24">
        <v>2000</v>
      </c>
      <c r="N38" s="24">
        <v>2001</v>
      </c>
      <c r="O38" s="24">
        <v>2002</v>
      </c>
      <c r="P38" s="24">
        <v>2003</v>
      </c>
      <c r="Q38" s="24">
        <v>2004</v>
      </c>
      <c r="R38" s="24">
        <v>2005</v>
      </c>
      <c r="S38" s="24">
        <v>2006</v>
      </c>
      <c r="T38" s="24">
        <v>2007</v>
      </c>
      <c r="U38" s="24">
        <v>2008</v>
      </c>
      <c r="V38" s="24">
        <v>2009</v>
      </c>
      <c r="W38" s="24">
        <v>2010</v>
      </c>
      <c r="X38" s="24">
        <v>2011</v>
      </c>
      <c r="Y38" s="24">
        <v>2012</v>
      </c>
      <c r="Z38" s="24">
        <v>2013</v>
      </c>
      <c r="AA38" s="24">
        <v>2014</v>
      </c>
      <c r="AB38" s="24">
        <v>2015</v>
      </c>
      <c r="AC38" s="24">
        <v>2016</v>
      </c>
      <c r="AD38" s="24">
        <v>2017</v>
      </c>
      <c r="AE38" s="24">
        <v>2018</v>
      </c>
      <c r="AF38" s="24">
        <v>2019</v>
      </c>
      <c r="AG38" s="24">
        <v>2020</v>
      </c>
    </row>
    <row r="39" spans="2:34" ht="18" x14ac:dyDescent="0.2">
      <c r="B39" s="5" t="s">
        <v>102</v>
      </c>
      <c r="C39" s="23">
        <f t="shared" ref="C39:AA39" si="2">IFERROR((C23-C5)/C5,"NO")</f>
        <v>8.7233961676421541E-11</v>
      </c>
      <c r="D39" s="23">
        <f t="shared" si="2"/>
        <v>8.7467776154823594E-11</v>
      </c>
      <c r="E39" s="23">
        <f t="shared" si="2"/>
        <v>8.6972019038812962E-11</v>
      </c>
      <c r="F39" s="23">
        <f t="shared" si="2"/>
        <v>9.8168473975209016E-11</v>
      </c>
      <c r="G39" s="23">
        <f t="shared" si="2"/>
        <v>9.6636710742218943E-11</v>
      </c>
      <c r="H39" s="23">
        <f t="shared" si="2"/>
        <v>1.0003740216792698E-10</v>
      </c>
      <c r="I39" s="23">
        <f t="shared" si="2"/>
        <v>1.0931625629524757E-10</v>
      </c>
      <c r="J39" s="23">
        <f t="shared" si="2"/>
        <v>1.1092009876041361E-10</v>
      </c>
      <c r="K39" s="23">
        <f t="shared" si="2"/>
        <v>1.0794784078971394E-10</v>
      </c>
      <c r="L39" s="23">
        <f t="shared" si="2"/>
        <v>1.113849333571867E-10</v>
      </c>
      <c r="M39" s="23">
        <f t="shared" si="2"/>
        <v>-1.3700829166050187E-7</v>
      </c>
      <c r="N39" s="23">
        <f t="shared" si="2"/>
        <v>1.6056108640918592E-7</v>
      </c>
      <c r="O39" s="23">
        <f t="shared" si="2"/>
        <v>-5.9982775022795701E-8</v>
      </c>
      <c r="P39" s="23">
        <f t="shared" si="2"/>
        <v>1.7623721333482722E-10</v>
      </c>
      <c r="Q39" s="23">
        <f t="shared" si="2"/>
        <v>1.376173735538663E-10</v>
      </c>
      <c r="R39" s="23">
        <f t="shared" si="2"/>
        <v>-8.2141842331680157E-6</v>
      </c>
      <c r="S39" s="23">
        <f t="shared" si="2"/>
        <v>-4.4675536018246136E-6</v>
      </c>
      <c r="T39" s="23">
        <f t="shared" si="2"/>
        <v>-5.1629053365003043E-6</v>
      </c>
      <c r="U39" s="23">
        <f t="shared" si="2"/>
        <v>-9.1163222706661304E-6</v>
      </c>
      <c r="V39" s="23">
        <f t="shared" si="2"/>
        <v>-5.0810899843747659E-6</v>
      </c>
      <c r="W39" s="23">
        <f t="shared" si="2"/>
        <v>-9.372608873622793E-6</v>
      </c>
      <c r="X39" s="23">
        <f t="shared" si="2"/>
        <v>-4.1539432345136377E-7</v>
      </c>
      <c r="Y39" s="23">
        <f t="shared" si="2"/>
        <v>1.1615783437363318E-6</v>
      </c>
      <c r="Z39" s="23">
        <f t="shared" si="2"/>
        <v>3.1609960096954282E-6</v>
      </c>
      <c r="AA39" s="23">
        <f t="shared" si="2"/>
        <v>5.3661140898354209E-6</v>
      </c>
      <c r="AB39" s="23">
        <f t="shared" ref="AB39:AB49" si="3">IFERROR((AB23-AB5)/AB5,"NO")</f>
        <v>1.3085512741630207E-5</v>
      </c>
      <c r="AC39" s="23">
        <f t="shared" ref="AC39:AE39" si="4">IFERROR((AC23-AC5)/AC5,"NO")</f>
        <v>3.3355016378570851E-6</v>
      </c>
      <c r="AD39" s="23">
        <f t="shared" si="4"/>
        <v>6.2265701329438415E-6</v>
      </c>
      <c r="AE39" s="23">
        <f t="shared" si="4"/>
        <v>4.8465515093707553E-6</v>
      </c>
      <c r="AF39" s="23">
        <f t="shared" ref="AF39:AG39" si="5">IFERROR((AF23-AF5)/AF5,"NO")</f>
        <v>2.3727962550813122E-6</v>
      </c>
      <c r="AG39" s="23">
        <f t="shared" si="5"/>
        <v>-8.3710657964872019E-4</v>
      </c>
    </row>
    <row r="40" spans="2:34" ht="18" x14ac:dyDescent="0.2">
      <c r="B40" s="5" t="s">
        <v>103</v>
      </c>
      <c r="C40" s="23">
        <f t="shared" ref="C40:AA40" si="6">IFERROR((C24-C6)/C6,"NO")</f>
        <v>-5.4396266360955559E-3</v>
      </c>
      <c r="D40" s="23">
        <f t="shared" si="6"/>
        <v>-8.2799824905499027E-3</v>
      </c>
      <c r="E40" s="23">
        <f t="shared" si="6"/>
        <v>-7.6023373657005565E-3</v>
      </c>
      <c r="F40" s="23">
        <f t="shared" si="6"/>
        <v>-1.0331662091601045E-2</v>
      </c>
      <c r="G40" s="23">
        <f t="shared" si="6"/>
        <v>-7.3602915114985516E-3</v>
      </c>
      <c r="H40" s="23">
        <f t="shared" si="6"/>
        <v>-9.3386259254033786E-3</v>
      </c>
      <c r="I40" s="23">
        <f t="shared" si="6"/>
        <v>-8.8951599833314455E-3</v>
      </c>
      <c r="J40" s="23">
        <f t="shared" si="6"/>
        <v>-5.7944398759221466E-3</v>
      </c>
      <c r="K40" s="23">
        <f t="shared" si="6"/>
        <v>-4.656979962634253E-3</v>
      </c>
      <c r="L40" s="23">
        <f t="shared" si="6"/>
        <v>-6.1475136096760192E-3</v>
      </c>
      <c r="M40" s="23">
        <f t="shared" si="6"/>
        <v>-5.6639243968353761E-3</v>
      </c>
      <c r="N40" s="23">
        <f t="shared" si="6"/>
        <v>-8.9655984195365461E-3</v>
      </c>
      <c r="O40" s="23">
        <f t="shared" si="6"/>
        <v>-3.0022462681925767E-3</v>
      </c>
      <c r="P40" s="23">
        <f t="shared" si="6"/>
        <v>-8.8845923702559162E-4</v>
      </c>
      <c r="Q40" s="23">
        <f t="shared" si="6"/>
        <v>-2.4640952974556828E-3</v>
      </c>
      <c r="R40" s="23">
        <f t="shared" si="6"/>
        <v>-2.9298685518457691E-3</v>
      </c>
      <c r="S40" s="23">
        <f t="shared" si="6"/>
        <v>-7.987234958546658E-3</v>
      </c>
      <c r="T40" s="23">
        <f t="shared" si="6"/>
        <v>-1.1096808134088382E-2</v>
      </c>
      <c r="U40" s="23">
        <f t="shared" si="6"/>
        <v>-9.2748932216978955E-3</v>
      </c>
      <c r="V40" s="23">
        <f t="shared" si="6"/>
        <v>-1.2369424224016146E-2</v>
      </c>
      <c r="W40" s="23">
        <f t="shared" si="6"/>
        <v>-1.6561712689663829E-2</v>
      </c>
      <c r="X40" s="23">
        <f t="shared" si="6"/>
        <v>-1.9294610852749666E-2</v>
      </c>
      <c r="Y40" s="23">
        <f t="shared" si="6"/>
        <v>-1.6919170028847796E-2</v>
      </c>
      <c r="Z40" s="23">
        <f t="shared" si="6"/>
        <v>-1.3870792175101296E-2</v>
      </c>
      <c r="AA40" s="23">
        <f t="shared" si="6"/>
        <v>-1.8676612115517566E-2</v>
      </c>
      <c r="AB40" s="23">
        <f t="shared" si="3"/>
        <v>-2.1895505721796171E-2</v>
      </c>
      <c r="AC40" s="23">
        <f t="shared" ref="AC40:AE40" si="7">IFERROR((AC24-AC6)/AC6,"NO")</f>
        <v>-3.2637340434359854E-2</v>
      </c>
      <c r="AD40" s="23">
        <f t="shared" si="7"/>
        <v>-1.7630460760152948E-2</v>
      </c>
      <c r="AE40" s="23">
        <f t="shared" si="7"/>
        <v>-1.3112652796534759E-2</v>
      </c>
      <c r="AF40" s="23">
        <f t="shared" ref="AF40:AG40" si="8">IFERROR((AF24-AF6)/AF6,"NO")</f>
        <v>-5.4433951796233797E-3</v>
      </c>
      <c r="AG40" s="23">
        <f t="shared" si="8"/>
        <v>1.9670294344409939E-3</v>
      </c>
    </row>
    <row r="41" spans="2:34" ht="18" x14ac:dyDescent="0.2">
      <c r="B41" s="5" t="s">
        <v>104</v>
      </c>
      <c r="C41" s="23">
        <f t="shared" ref="C41:AA41" si="9">IFERROR((C25-C7)/C7,"NO")</f>
        <v>1.6093290365014834E-2</v>
      </c>
      <c r="D41" s="23">
        <f t="shared" si="9"/>
        <v>1.6033900246311881E-2</v>
      </c>
      <c r="E41" s="23">
        <f t="shared" si="9"/>
        <v>1.6135770672479677E-2</v>
      </c>
      <c r="F41" s="23">
        <f t="shared" si="9"/>
        <v>1.417400683413151E-2</v>
      </c>
      <c r="G41" s="23">
        <f t="shared" si="9"/>
        <v>1.5624756188786369E-2</v>
      </c>
      <c r="H41" s="23">
        <f t="shared" si="9"/>
        <v>1.5503415468295449E-2</v>
      </c>
      <c r="I41" s="23">
        <f t="shared" si="9"/>
        <v>1.4062398133144279E-2</v>
      </c>
      <c r="J41" s="23">
        <f t="shared" si="9"/>
        <v>1.6858296838689991E-2</v>
      </c>
      <c r="K41" s="23">
        <f t="shared" si="9"/>
        <v>1.4257035009729026E-2</v>
      </c>
      <c r="L41" s="23">
        <f t="shared" si="9"/>
        <v>1.2429360833497174E-2</v>
      </c>
      <c r="M41" s="23">
        <f t="shared" si="9"/>
        <v>1.4239624612081673E-2</v>
      </c>
      <c r="N41" s="23">
        <f t="shared" si="9"/>
        <v>1.5560893798673337E-2</v>
      </c>
      <c r="O41" s="23">
        <f t="shared" si="9"/>
        <v>1.9517778830298524E-2</v>
      </c>
      <c r="P41" s="23">
        <f t="shared" si="9"/>
        <v>1.8276587017626598E-2</v>
      </c>
      <c r="Q41" s="23">
        <f t="shared" si="9"/>
        <v>1.6261194756776232E-2</v>
      </c>
      <c r="R41" s="23">
        <f t="shared" si="9"/>
        <v>1.1183991512604022E-2</v>
      </c>
      <c r="S41" s="23">
        <f t="shared" si="9"/>
        <v>9.1525769147113318E-3</v>
      </c>
      <c r="T41" s="23">
        <f t="shared" si="9"/>
        <v>9.0604155812083198E-3</v>
      </c>
      <c r="U41" s="23">
        <f t="shared" si="9"/>
        <v>1.0275455411527235E-2</v>
      </c>
      <c r="V41" s="23">
        <f t="shared" si="9"/>
        <v>1.0732587624888603E-2</v>
      </c>
      <c r="W41" s="23">
        <f t="shared" si="9"/>
        <v>1.3545258547064022E-2</v>
      </c>
      <c r="X41" s="23">
        <f t="shared" si="9"/>
        <v>1.4614406541543725E-2</v>
      </c>
      <c r="Y41" s="23">
        <f t="shared" si="9"/>
        <v>1.2961155552002078E-2</v>
      </c>
      <c r="Z41" s="23">
        <f t="shared" si="9"/>
        <v>1.1798136169687017E-2</v>
      </c>
      <c r="AA41" s="23">
        <f t="shared" si="9"/>
        <v>1.001223400215721E-2</v>
      </c>
      <c r="AB41" s="23">
        <f t="shared" si="3"/>
        <v>1.0291394923848578E-2</v>
      </c>
      <c r="AC41" s="23">
        <f t="shared" ref="AC41:AE41" si="10">IFERROR((AC25-AC7)/AC7,"NO")</f>
        <v>1.1057202614697519E-2</v>
      </c>
      <c r="AD41" s="23">
        <f t="shared" si="10"/>
        <v>1.2398507000602656E-2</v>
      </c>
      <c r="AE41" s="23">
        <f t="shared" si="10"/>
        <v>1.3376370616540467E-2</v>
      </c>
      <c r="AF41" s="23">
        <f t="shared" ref="AF41:AG41" si="11">IFERROR((AF25-AF7)/AF7,"NO")</f>
        <v>1.1230760586590349E-2</v>
      </c>
      <c r="AG41" s="23">
        <f t="shared" si="11"/>
        <v>1.3667001213801317E-2</v>
      </c>
    </row>
    <row r="42" spans="2:34" ht="18" x14ac:dyDescent="0.2">
      <c r="B42" s="5" t="s">
        <v>105</v>
      </c>
      <c r="C42" s="23">
        <f t="shared" ref="C42:AA42" si="12">IFERROR((C26-C8)/C8,"NO")</f>
        <v>1.5326692176444766E-2</v>
      </c>
      <c r="D42" s="23">
        <f t="shared" si="12"/>
        <v>1.5428593432942712E-2</v>
      </c>
      <c r="E42" s="23">
        <f t="shared" si="12"/>
        <v>1.5640409574027476E-2</v>
      </c>
      <c r="F42" s="23">
        <f t="shared" si="12"/>
        <v>1.3544174804326304E-2</v>
      </c>
      <c r="G42" s="23">
        <f t="shared" si="12"/>
        <v>1.493037053636641E-2</v>
      </c>
      <c r="H42" s="23">
        <f t="shared" si="12"/>
        <v>1.4688125822730519E-2</v>
      </c>
      <c r="I42" s="23">
        <f t="shared" si="12"/>
        <v>1.3102897910016726E-2</v>
      </c>
      <c r="J42" s="23">
        <f t="shared" si="12"/>
        <v>1.6225293387505908E-2</v>
      </c>
      <c r="K42" s="23">
        <f t="shared" si="12"/>
        <v>1.3839771836163139E-2</v>
      </c>
      <c r="L42" s="23">
        <f t="shared" si="12"/>
        <v>1.2087020960533731E-2</v>
      </c>
      <c r="M42" s="23">
        <f t="shared" si="12"/>
        <v>1.3635421944938051E-2</v>
      </c>
      <c r="N42" s="23">
        <f t="shared" si="12"/>
        <v>1.4603071639238489E-2</v>
      </c>
      <c r="O42" s="23">
        <f t="shared" si="12"/>
        <v>1.9012685411432539E-2</v>
      </c>
      <c r="P42" s="23">
        <f t="shared" si="12"/>
        <v>1.7311583006313708E-2</v>
      </c>
      <c r="Q42" s="23">
        <f t="shared" si="12"/>
        <v>1.5516654132248097E-2</v>
      </c>
      <c r="R42" s="23">
        <f t="shared" si="12"/>
        <v>1.0789509380581683E-2</v>
      </c>
      <c r="S42" s="23">
        <f t="shared" si="12"/>
        <v>8.7087573705285533E-3</v>
      </c>
      <c r="T42" s="23">
        <f t="shared" si="12"/>
        <v>8.5326789835089428E-3</v>
      </c>
      <c r="U42" s="23">
        <f t="shared" si="12"/>
        <v>9.9268502682040589E-3</v>
      </c>
      <c r="V42" s="23">
        <f t="shared" si="12"/>
        <v>1.0346444112743523E-2</v>
      </c>
      <c r="W42" s="23">
        <f t="shared" si="12"/>
        <v>1.2644045831280395E-2</v>
      </c>
      <c r="X42" s="23">
        <f t="shared" si="12"/>
        <v>1.3796054570471207E-2</v>
      </c>
      <c r="Y42" s="23">
        <f t="shared" si="12"/>
        <v>1.2482498233672208E-2</v>
      </c>
      <c r="Z42" s="23">
        <f t="shared" si="12"/>
        <v>1.1302773811822438E-2</v>
      </c>
      <c r="AA42" s="23">
        <f t="shared" si="12"/>
        <v>9.5846496297978742E-3</v>
      </c>
      <c r="AB42" s="23">
        <f t="shared" si="3"/>
        <v>9.525191546354431E-3</v>
      </c>
      <c r="AC42" s="23">
        <f t="shared" ref="AC42:AE42" si="13">IFERROR((AC26-AC8)/AC8,"NO")</f>
        <v>1.06804163042327E-2</v>
      </c>
      <c r="AD42" s="23">
        <f t="shared" si="13"/>
        <v>1.1782653324817654E-2</v>
      </c>
      <c r="AE42" s="23">
        <f t="shared" si="13"/>
        <v>1.2951327058194651E-2</v>
      </c>
      <c r="AF42" s="23">
        <f t="shared" ref="AF42:AG42" si="14">IFERROR((AF26-AF8)/AF8,"NO")</f>
        <v>1.0901068618330872E-2</v>
      </c>
      <c r="AG42" s="23">
        <f t="shared" si="14"/>
        <v>1.2954695470495202E-2</v>
      </c>
    </row>
    <row r="43" spans="2:34" ht="18" x14ac:dyDescent="0.2">
      <c r="B43" s="5" t="s">
        <v>106</v>
      </c>
      <c r="C43" s="23">
        <f t="shared" ref="C43:Z43" si="15">IFERROR((C27-C9)/C9,"NO")</f>
        <v>-4.2546087881091661E-2</v>
      </c>
      <c r="D43" s="23">
        <f t="shared" si="15"/>
        <v>-4.5275758641198816E-2</v>
      </c>
      <c r="E43" s="23">
        <f t="shared" si="15"/>
        <v>-4.6785321638635351E-2</v>
      </c>
      <c r="F43" s="23">
        <f t="shared" si="15"/>
        <v>-4.0199636505350821E-2</v>
      </c>
      <c r="G43" s="23">
        <f t="shared" si="15"/>
        <v>-4.031902517524686E-2</v>
      </c>
      <c r="H43" s="23">
        <f t="shared" si="15"/>
        <v>-4.0171790802637088E-2</v>
      </c>
      <c r="I43" s="23">
        <f t="shared" si="15"/>
        <v>-4.1506651089847683E-2</v>
      </c>
      <c r="J43" s="23">
        <f t="shared" si="15"/>
        <v>-4.3634189790960072E-2</v>
      </c>
      <c r="K43" s="23">
        <f t="shared" si="15"/>
        <v>-4.030243187806485E-2</v>
      </c>
      <c r="L43" s="23">
        <f t="shared" si="15"/>
        <v>-4.061130576113299E-2</v>
      </c>
      <c r="M43" s="23">
        <f t="shared" si="15"/>
        <v>-4.0716311450308539E-2</v>
      </c>
      <c r="N43" s="23">
        <f t="shared" si="15"/>
        <v>-4.0375438980291327E-2</v>
      </c>
      <c r="O43" s="23">
        <f t="shared" si="15"/>
        <v>-4.0644048725732018E-2</v>
      </c>
      <c r="P43" s="23">
        <f t="shared" si="15"/>
        <v>-3.7286165599513137E-2</v>
      </c>
      <c r="Q43" s="23">
        <f t="shared" si="15"/>
        <v>-4.2625948634329655E-2</v>
      </c>
      <c r="R43" s="23">
        <f t="shared" si="15"/>
        <v>-3.8861318115847455E-2</v>
      </c>
      <c r="S43" s="23">
        <f t="shared" si="15"/>
        <v>-1.9403733651172657E-2</v>
      </c>
      <c r="T43" s="23">
        <f t="shared" si="15"/>
        <v>-2.0918684420659441E-2</v>
      </c>
      <c r="U43" s="23">
        <f t="shared" si="15"/>
        <v>-3.3426477490525068E-2</v>
      </c>
      <c r="V43" s="23">
        <f t="shared" si="15"/>
        <v>-3.1365838865260204E-2</v>
      </c>
      <c r="W43" s="23">
        <f t="shared" si="15"/>
        <v>-2.6769294587588505E-2</v>
      </c>
      <c r="X43" s="23">
        <f t="shared" si="15"/>
        <v>-3.3590299117628231E-2</v>
      </c>
      <c r="Y43" s="23">
        <f t="shared" si="15"/>
        <v>-3.4208708900369027E-2</v>
      </c>
      <c r="Z43" s="23">
        <f t="shared" si="15"/>
        <v>-3.1903529816946871E-2</v>
      </c>
      <c r="AA43" s="23">
        <f>IFERROR((AA27-AA9)/AA9,"NO")</f>
        <v>-3.0579981252075498E-2</v>
      </c>
      <c r="AB43" s="23">
        <f t="shared" si="3"/>
        <v>-3.1576266235975411E-2</v>
      </c>
      <c r="AC43" s="23">
        <f t="shared" ref="AC43:AE43" si="16">IFERROR((AC27-AC9)/AC9,"NO")</f>
        <v>-2.9993321472524041E-2</v>
      </c>
      <c r="AD43" s="23">
        <f t="shared" si="16"/>
        <v>-2.9898720403042287E-2</v>
      </c>
      <c r="AE43" s="23">
        <f t="shared" si="16"/>
        <v>-2.6268851324089543E-2</v>
      </c>
      <c r="AF43" s="23">
        <f t="shared" ref="AF43:AG43" si="17">IFERROR((AF27-AF9)/AF9,"NO")</f>
        <v>-3.0288941958649888E-2</v>
      </c>
      <c r="AG43" s="23">
        <f t="shared" si="17"/>
        <v>-2.9729593660670645E-2</v>
      </c>
    </row>
    <row r="44" spans="2:34" ht="18" x14ac:dyDescent="0.2">
      <c r="B44" s="5" t="s">
        <v>107</v>
      </c>
      <c r="C44" s="23">
        <f t="shared" ref="C44:AA44" si="18">IFERROR((C28-C10)/C10,"NO")</f>
        <v>-4.1458025244056944E-2</v>
      </c>
      <c r="D44" s="23">
        <f t="shared" si="18"/>
        <v>-4.3931112008138692E-2</v>
      </c>
      <c r="E44" s="23">
        <f t="shared" si="18"/>
        <v>-4.5572388133411044E-2</v>
      </c>
      <c r="F44" s="23">
        <f t="shared" si="18"/>
        <v>-3.9144343770789847E-2</v>
      </c>
      <c r="G44" s="23">
        <f t="shared" si="18"/>
        <v>-3.9255880944609273E-2</v>
      </c>
      <c r="H44" s="23">
        <f t="shared" si="18"/>
        <v>-3.9025815114004311E-2</v>
      </c>
      <c r="I44" s="23">
        <f t="shared" si="18"/>
        <v>-4.0422073992938817E-2</v>
      </c>
      <c r="J44" s="23">
        <f t="shared" si="18"/>
        <v>-4.2354207471488374E-2</v>
      </c>
      <c r="K44" s="23">
        <f t="shared" si="18"/>
        <v>-3.9239053703110309E-2</v>
      </c>
      <c r="L44" s="23">
        <f t="shared" si="18"/>
        <v>-3.9567371827101606E-2</v>
      </c>
      <c r="M44" s="23">
        <f t="shared" si="18"/>
        <v>-3.9629226935666652E-2</v>
      </c>
      <c r="N44" s="23">
        <f t="shared" si="18"/>
        <v>-3.8901778379019002E-2</v>
      </c>
      <c r="O44" s="23">
        <f t="shared" si="18"/>
        <v>-3.9178382554500298E-2</v>
      </c>
      <c r="P44" s="23">
        <f t="shared" si="18"/>
        <v>-3.5782708254384621E-2</v>
      </c>
      <c r="Q44" s="23">
        <f t="shared" si="18"/>
        <v>-4.1076990007416402E-2</v>
      </c>
      <c r="R44" s="23">
        <f t="shared" si="18"/>
        <v>-3.7420307894375553E-2</v>
      </c>
      <c r="S44" s="23">
        <f t="shared" si="18"/>
        <v>-1.8923092126062871E-2</v>
      </c>
      <c r="T44" s="23">
        <f t="shared" si="18"/>
        <v>-2.0339194377466924E-2</v>
      </c>
      <c r="U44" s="23">
        <f t="shared" si="18"/>
        <v>-3.1922429070393464E-2</v>
      </c>
      <c r="V44" s="23">
        <f t="shared" si="18"/>
        <v>-2.9887446329384379E-2</v>
      </c>
      <c r="W44" s="23">
        <f t="shared" si="18"/>
        <v>-2.5240841337777133E-2</v>
      </c>
      <c r="X44" s="23">
        <f t="shared" si="18"/>
        <v>-3.1626824747988148E-2</v>
      </c>
      <c r="Y44" s="23">
        <f t="shared" si="18"/>
        <v>-3.2342516469133109E-2</v>
      </c>
      <c r="Z44" s="23">
        <f t="shared" si="18"/>
        <v>-3.275058155722714E-2</v>
      </c>
      <c r="AA44" s="23">
        <f t="shared" si="18"/>
        <v>-3.1539614746137125E-2</v>
      </c>
      <c r="AB44" s="23">
        <f t="shared" si="3"/>
        <v>-3.2711061123669449E-2</v>
      </c>
      <c r="AC44" s="23">
        <f t="shared" ref="AC44:AE44" si="19">IFERROR((AC28-AC10)/AC10,"NO")</f>
        <v>-2.9980566602827895E-2</v>
      </c>
      <c r="AD44" s="23">
        <f t="shared" si="19"/>
        <v>-2.9426156699071202E-2</v>
      </c>
      <c r="AE44" s="23">
        <f t="shared" si="19"/>
        <v>-2.5964290259621277E-2</v>
      </c>
      <c r="AF44" s="23">
        <f t="shared" ref="AF44:AG44" si="20">IFERROR((AF28-AF10)/AF10,"NO")</f>
        <v>-2.9561880313414342E-2</v>
      </c>
      <c r="AG44" s="23">
        <f t="shared" si="20"/>
        <v>-2.8931581959420898E-2</v>
      </c>
    </row>
    <row r="45" spans="2:34" x14ac:dyDescent="0.2">
      <c r="B45" s="5" t="s">
        <v>1</v>
      </c>
      <c r="C45" s="23">
        <f t="shared" ref="C45:AA45" si="21">IFERROR((C29-C11)/C11,"NO")</f>
        <v>0</v>
      </c>
      <c r="D45" s="23">
        <f t="shared" si="21"/>
        <v>-1.7351572652931303E-16</v>
      </c>
      <c r="E45" s="23">
        <f t="shared" si="21"/>
        <v>0</v>
      </c>
      <c r="F45" s="23">
        <f t="shared" si="21"/>
        <v>-0.4998864268126732</v>
      </c>
      <c r="G45" s="23">
        <f t="shared" si="21"/>
        <v>-0.30622325923142729</v>
      </c>
      <c r="H45" s="23">
        <f t="shared" si="21"/>
        <v>-0.23386612798219411</v>
      </c>
      <c r="I45" s="23">
        <f t="shared" si="21"/>
        <v>-0.12201040647915576</v>
      </c>
      <c r="J45" s="23">
        <f t="shared" si="21"/>
        <v>-0.20907878176919259</v>
      </c>
      <c r="K45" s="23">
        <f t="shared" si="21"/>
        <v>-0.23388529561905025</v>
      </c>
      <c r="L45" s="23">
        <f t="shared" si="21"/>
        <v>-3.6278596570124673E-2</v>
      </c>
      <c r="M45" s="23">
        <f t="shared" si="21"/>
        <v>-1.0807137466394902E-2</v>
      </c>
      <c r="N45" s="23">
        <f t="shared" si="21"/>
        <v>1.6137086597573743E-3</v>
      </c>
      <c r="O45" s="23">
        <f t="shared" si="21"/>
        <v>1.9650256058464665E-2</v>
      </c>
      <c r="P45" s="23">
        <f t="shared" si="21"/>
        <v>-2.650823011960938E-3</v>
      </c>
      <c r="Q45" s="23">
        <f t="shared" si="21"/>
        <v>9.5625328346056991E-3</v>
      </c>
      <c r="R45" s="23">
        <f t="shared" si="21"/>
        <v>-4.1052345613239614E-3</v>
      </c>
      <c r="S45" s="23">
        <f t="shared" si="21"/>
        <v>6.2585581367447561E-3</v>
      </c>
      <c r="T45" s="23">
        <f t="shared" si="21"/>
        <v>1.2422962908918899E-2</v>
      </c>
      <c r="U45" s="23">
        <f t="shared" si="21"/>
        <v>5.1665819306953385E-3</v>
      </c>
      <c r="V45" s="23">
        <f t="shared" si="21"/>
        <v>1.4005775398675068E-2</v>
      </c>
      <c r="W45" s="23">
        <f t="shared" si="21"/>
        <v>1.1172533448736649E-2</v>
      </c>
      <c r="X45" s="23">
        <f t="shared" si="21"/>
        <v>-5.0161160738441556E-4</v>
      </c>
      <c r="Y45" s="23">
        <f t="shared" si="21"/>
        <v>-1.8043691974869722E-3</v>
      </c>
      <c r="Z45" s="23">
        <f t="shared" si="21"/>
        <v>-2.0081791903296129E-3</v>
      </c>
      <c r="AA45" s="23">
        <f t="shared" si="21"/>
        <v>2.1908955786341272E-3</v>
      </c>
      <c r="AB45" s="23">
        <f t="shared" si="3"/>
        <v>3.3609147819045268E-4</v>
      </c>
      <c r="AC45" s="23">
        <f t="shared" ref="AC45:AE45" si="22">IFERROR((AC29-AC11)/AC11,"NO")</f>
        <v>-6.4714217095018323E-4</v>
      </c>
      <c r="AD45" s="23">
        <f t="shared" si="22"/>
        <v>-5.9509801946791086E-4</v>
      </c>
      <c r="AE45" s="23">
        <f t="shared" si="22"/>
        <v>3.5883387668996853E-4</v>
      </c>
      <c r="AF45" s="23">
        <f t="shared" ref="AF45:AG45" si="23">IFERROR((AF29-AF11)/AF11,"NO")</f>
        <v>-4.6755602780431207E-4</v>
      </c>
      <c r="AG45" s="23">
        <f t="shared" si="23"/>
        <v>-4.6293521572471782E-2</v>
      </c>
    </row>
    <row r="46" spans="2:34" x14ac:dyDescent="0.2">
      <c r="B46" s="5" t="s">
        <v>2</v>
      </c>
      <c r="C46" s="23">
        <f t="shared" ref="C46:AA46" si="24">IFERROR((C30-C12)/C12,"NO")</f>
        <v>-1.2768228731083315E-16</v>
      </c>
      <c r="D46" s="23">
        <f t="shared" si="24"/>
        <v>-1.9824240727308066E-16</v>
      </c>
      <c r="E46" s="23">
        <f t="shared" si="24"/>
        <v>0</v>
      </c>
      <c r="F46" s="23">
        <f t="shared" si="24"/>
        <v>0</v>
      </c>
      <c r="G46" s="23">
        <f t="shared" si="24"/>
        <v>-1.3351116510113809E-16</v>
      </c>
      <c r="H46" s="23">
        <f t="shared" si="24"/>
        <v>0</v>
      </c>
      <c r="I46" s="23">
        <f t="shared" si="24"/>
        <v>1.1743428798280692E-16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1.5731217501362635E-16</v>
      </c>
      <c r="N46" s="23">
        <f t="shared" si="24"/>
        <v>0</v>
      </c>
      <c r="O46" s="23">
        <f t="shared" si="24"/>
        <v>-1.1687203545164524E-16</v>
      </c>
      <c r="P46" s="23">
        <f t="shared" si="24"/>
        <v>-2.1910783888227646E-16</v>
      </c>
      <c r="Q46" s="23">
        <f t="shared" si="24"/>
        <v>-1.3333602349276961E-16</v>
      </c>
      <c r="R46" s="23">
        <f t="shared" si="24"/>
        <v>0</v>
      </c>
      <c r="S46" s="23">
        <f t="shared" si="24"/>
        <v>0</v>
      </c>
      <c r="T46" s="23">
        <f t="shared" si="24"/>
        <v>0</v>
      </c>
      <c r="U46" s="23">
        <f t="shared" si="24"/>
        <v>0</v>
      </c>
      <c r="V46" s="23">
        <f t="shared" si="24"/>
        <v>0</v>
      </c>
      <c r="W46" s="23">
        <f t="shared" si="24"/>
        <v>0</v>
      </c>
      <c r="X46" s="23">
        <f t="shared" si="24"/>
        <v>-1.2300447597880055E-16</v>
      </c>
      <c r="Y46" s="23">
        <f t="shared" si="24"/>
        <v>-4.4922259900413718E-15</v>
      </c>
      <c r="Z46" s="23">
        <f t="shared" si="24"/>
        <v>1.1726675728810737E-15</v>
      </c>
      <c r="AA46" s="23">
        <f t="shared" si="24"/>
        <v>-2.4758876272811141E-15</v>
      </c>
      <c r="AB46" s="23">
        <f t="shared" si="3"/>
        <v>2.1160085665245282E-15</v>
      </c>
      <c r="AC46" s="23">
        <f t="shared" ref="AC46:AE46" si="25">IFERROR((AC30-AC12)/AC12,"NO")</f>
        <v>6.3542457542899877E-16</v>
      </c>
      <c r="AD46" s="23">
        <f t="shared" si="25"/>
        <v>-1.6767248575713967E-16</v>
      </c>
      <c r="AE46" s="23">
        <f t="shared" si="25"/>
        <v>-1.1100398725512174E-15</v>
      </c>
      <c r="AF46" s="23">
        <f t="shared" ref="AF46:AG46" si="26">IFERROR((AF30-AF12)/AF12,"NO")</f>
        <v>-1.0034859546316759E-15</v>
      </c>
      <c r="AG46" s="23">
        <f t="shared" si="26"/>
        <v>1.2766356200972268E-2</v>
      </c>
    </row>
    <row r="47" spans="2:34" ht="18" x14ac:dyDescent="0.2">
      <c r="B47" s="5" t="s">
        <v>108</v>
      </c>
      <c r="C47" s="23">
        <f t="shared" ref="C47:AA47" si="27">IFERROR((C31-C13)/C13,"NO")</f>
        <v>2.0728531191727228E-12</v>
      </c>
      <c r="D47" s="23">
        <f t="shared" si="27"/>
        <v>-2.8395725503205982E-13</v>
      </c>
      <c r="E47" s="23">
        <f t="shared" si="27"/>
        <v>2.3850033764427399E-12</v>
      </c>
      <c r="F47" s="23">
        <f t="shared" si="27"/>
        <v>4.3457426294224463E-13</v>
      </c>
      <c r="G47" s="23">
        <f t="shared" si="27"/>
        <v>-1.6689492375546576E-12</v>
      </c>
      <c r="H47" s="23">
        <f t="shared" si="27"/>
        <v>1.3750206230913658E-13</v>
      </c>
      <c r="I47" s="23">
        <f t="shared" si="27"/>
        <v>-8.5656614247747164E-13</v>
      </c>
      <c r="J47" s="23">
        <f t="shared" si="27"/>
        <v>5.6826169869383276E-13</v>
      </c>
      <c r="K47" s="23">
        <f t="shared" si="27"/>
        <v>5.0241711246216372E-4</v>
      </c>
      <c r="L47" s="23">
        <f t="shared" si="27"/>
        <v>9.1884366552578284E-4</v>
      </c>
      <c r="M47" s="23">
        <f t="shared" si="27"/>
        <v>1.1199412124970156E-3</v>
      </c>
      <c r="N47" s="23">
        <f t="shared" si="27"/>
        <v>8.9775966647503774E-4</v>
      </c>
      <c r="O47" s="23">
        <f t="shared" si="27"/>
        <v>1.3373149927015855E-3</v>
      </c>
      <c r="P47" s="23">
        <f t="shared" si="27"/>
        <v>9.638511912786579E-4</v>
      </c>
      <c r="Q47" s="23">
        <f t="shared" si="27"/>
        <v>3.1130065119082677E-3</v>
      </c>
      <c r="R47" s="23">
        <f t="shared" si="27"/>
        <v>3.3150986527786365E-3</v>
      </c>
      <c r="S47" s="23">
        <f t="shared" si="27"/>
        <v>2.8774396081433329E-3</v>
      </c>
      <c r="T47" s="23">
        <f t="shared" si="27"/>
        <v>1.9632432206508799E-3</v>
      </c>
      <c r="U47" s="23">
        <f t="shared" si="27"/>
        <v>1.8819317738040572E-3</v>
      </c>
      <c r="V47" s="23">
        <f t="shared" si="27"/>
        <v>1.609603247944742E-3</v>
      </c>
      <c r="W47" s="23">
        <f t="shared" si="27"/>
        <v>1.1696400259880019E-3</v>
      </c>
      <c r="X47" s="23">
        <f t="shared" si="27"/>
        <v>2.6637511371541904E-4</v>
      </c>
      <c r="Y47" s="23">
        <f t="shared" si="27"/>
        <v>3.420364844722196E-4</v>
      </c>
      <c r="Z47" s="23">
        <f t="shared" si="27"/>
        <v>3.1925561842638178E-4</v>
      </c>
      <c r="AA47" s="23">
        <f t="shared" si="27"/>
        <v>4.0308956768793559E-4</v>
      </c>
      <c r="AB47" s="23">
        <f t="shared" si="3"/>
        <v>3.6999151173517454E-4</v>
      </c>
      <c r="AC47" s="23">
        <f t="shared" ref="AC47:AE47" si="28">IFERROR((AC31-AC13)/AC13,"NO")</f>
        <v>2.6081950236663898E-4</v>
      </c>
      <c r="AD47" s="23">
        <f t="shared" si="28"/>
        <v>3.2687944460919232E-4</v>
      </c>
      <c r="AE47" s="23">
        <f t="shared" si="28"/>
        <v>3.9928946772505128E-4</v>
      </c>
      <c r="AF47" s="23">
        <f t="shared" ref="AF47:AG47" si="29">IFERROR((AF31-AF13)/AF13,"NO")</f>
        <v>3.6786159470875992E-4</v>
      </c>
      <c r="AG47" s="23">
        <f t="shared" si="29"/>
        <v>-5.385155861178703E-3</v>
      </c>
    </row>
    <row r="48" spans="2:34" ht="18" x14ac:dyDescent="0.2">
      <c r="B48" s="5" t="s">
        <v>109</v>
      </c>
      <c r="C48" s="70" t="str">
        <f t="shared" ref="C48:AA48" si="30">IFERROR((C32-C14)/C14,"NO")</f>
        <v>NO</v>
      </c>
      <c r="D48" s="70" t="str">
        <f t="shared" si="30"/>
        <v>NO</v>
      </c>
      <c r="E48" s="70" t="str">
        <f t="shared" si="30"/>
        <v>NO</v>
      </c>
      <c r="F48" s="70" t="str">
        <f t="shared" si="30"/>
        <v>NO</v>
      </c>
      <c r="G48" s="70" t="str">
        <f t="shared" si="30"/>
        <v>NO</v>
      </c>
      <c r="H48" s="70">
        <f t="shared" si="30"/>
        <v>1.4326194995090836E-11</v>
      </c>
      <c r="I48" s="70">
        <f t="shared" si="30"/>
        <v>1.3562143194908969E-11</v>
      </c>
      <c r="J48" s="70">
        <f t="shared" si="30"/>
        <v>8.7295664607687909E-13</v>
      </c>
      <c r="K48" s="70">
        <f t="shared" si="30"/>
        <v>9.544196487188613E-12</v>
      </c>
      <c r="L48" s="70">
        <f t="shared" si="30"/>
        <v>-2.0769067499150196E-11</v>
      </c>
      <c r="M48" s="70">
        <f t="shared" si="30"/>
        <v>-1.5436547456329475E-16</v>
      </c>
      <c r="N48" s="70">
        <f t="shared" si="30"/>
        <v>0</v>
      </c>
      <c r="O48" s="70">
        <f t="shared" si="30"/>
        <v>-1.6297300287166162E-16</v>
      </c>
      <c r="P48" s="70">
        <f t="shared" si="30"/>
        <v>-1.6279265650182947E-16</v>
      </c>
      <c r="Q48" s="70">
        <f t="shared" si="30"/>
        <v>0</v>
      </c>
      <c r="R48" s="70">
        <f t="shared" si="30"/>
        <v>0</v>
      </c>
      <c r="S48" s="70">
        <f t="shared" si="30"/>
        <v>0</v>
      </c>
      <c r="T48" s="70">
        <f t="shared" si="30"/>
        <v>0</v>
      </c>
      <c r="U48" s="70" t="str">
        <f t="shared" si="30"/>
        <v>NO</v>
      </c>
      <c r="V48" s="70" t="str">
        <f t="shared" si="30"/>
        <v>NO</v>
      </c>
      <c r="W48" s="70" t="str">
        <f>IFERROR((W32-W14)/W14,"NO")</f>
        <v>NO</v>
      </c>
      <c r="X48" s="70" t="str">
        <f t="shared" si="30"/>
        <v>NO</v>
      </c>
      <c r="Y48" s="70">
        <f t="shared" si="30"/>
        <v>31.307255244825178</v>
      </c>
      <c r="Z48" s="70">
        <f t="shared" si="30"/>
        <v>24.197727272709088</v>
      </c>
      <c r="AA48" s="70">
        <f t="shared" si="30"/>
        <v>19.933593749946024</v>
      </c>
      <c r="AB48" s="70">
        <f t="shared" si="3"/>
        <v>17.181818181764207</v>
      </c>
      <c r="AC48" s="70">
        <f t="shared" ref="AC48:AE48" si="31">IFERROR((AC32-AC14)/AC14,"NO")</f>
        <v>16.555397727218754</v>
      </c>
      <c r="AD48" s="70">
        <f t="shared" si="31"/>
        <v>21.477272727227273</v>
      </c>
      <c r="AE48" s="70">
        <f t="shared" si="31"/>
        <v>13.862603305845042</v>
      </c>
      <c r="AF48" s="70">
        <f t="shared" ref="AF48:AG48" si="32">IFERROR((AF32-AF14)/AF14,"NO")</f>
        <v>7.632213438766799</v>
      </c>
      <c r="AG48" s="70">
        <f t="shared" si="32"/>
        <v>8.2212641578823522</v>
      </c>
    </row>
    <row r="49" spans="2:33" x14ac:dyDescent="0.2">
      <c r="B49" s="19" t="s">
        <v>11</v>
      </c>
      <c r="C49" s="27">
        <f>IFERROR((C33-C15)/C15,"NO")</f>
        <v>-6.1680926395510664E-4</v>
      </c>
      <c r="D49" s="27">
        <f t="shared" ref="D49:Z49" si="33">IFERROR((D33-D15)/D15,"NO")</f>
        <v>-6.8729941318255506E-4</v>
      </c>
      <c r="E49" s="27">
        <f t="shared" si="33"/>
        <v>-7.1447947705721834E-4</v>
      </c>
      <c r="F49" s="27">
        <f t="shared" si="33"/>
        <v>-6.6698251458516657E-4</v>
      </c>
      <c r="G49" s="27">
        <f t="shared" si="33"/>
        <v>-4.4596340339549026E-4</v>
      </c>
      <c r="H49" s="27">
        <f t="shared" si="33"/>
        <v>-6.3537588713047323E-4</v>
      </c>
      <c r="I49" s="27">
        <f t="shared" si="33"/>
        <v>-1.1550045941763824E-3</v>
      </c>
      <c r="J49" s="27">
        <f t="shared" si="33"/>
        <v>-8.7458389672582018E-4</v>
      </c>
      <c r="K49" s="27">
        <f t="shared" si="33"/>
        <v>-1.4926564000846917E-3</v>
      </c>
      <c r="L49" s="27">
        <f t="shared" si="33"/>
        <v>-1.3887251181802529E-3</v>
      </c>
      <c r="M49" s="27">
        <f t="shared" si="33"/>
        <v>-8.1992884133821333E-4</v>
      </c>
      <c r="N49" s="27">
        <f t="shared" si="33"/>
        <v>-1.5229897240263648E-4</v>
      </c>
      <c r="O49" s="27">
        <f t="shared" si="33"/>
        <v>1.0068217532093983E-3</v>
      </c>
      <c r="P49" s="27">
        <f t="shared" si="33"/>
        <v>1.1341408655164318E-3</v>
      </c>
      <c r="Q49" s="27">
        <f t="shared" si="33"/>
        <v>8.568640709562535E-5</v>
      </c>
      <c r="R49" s="27">
        <f t="shared" si="33"/>
        <v>-8.5734585784179296E-4</v>
      </c>
      <c r="S49" s="27">
        <f t="shared" si="33"/>
        <v>5.5184187660679916E-4</v>
      </c>
      <c r="T49" s="27">
        <f t="shared" si="33"/>
        <v>4.2696441870680995E-4</v>
      </c>
      <c r="U49" s="27">
        <f t="shared" si="33"/>
        <v>3.9445724315037309E-5</v>
      </c>
      <c r="V49" s="27">
        <f t="shared" si="33"/>
        <v>4.5001354360416621E-4</v>
      </c>
      <c r="W49" s="27">
        <f t="shared" si="33"/>
        <v>1.2614640886596741E-3</v>
      </c>
      <c r="X49" s="27">
        <f t="shared" si="33"/>
        <v>9.1188904548829177E-4</v>
      </c>
      <c r="Y49" s="27">
        <f t="shared" si="33"/>
        <v>4.2399075258539354E-4</v>
      </c>
      <c r="Z49" s="27">
        <f t="shared" si="33"/>
        <v>1.7072036505436897E-4</v>
      </c>
      <c r="AA49" s="27">
        <f>IFERROR((AA33-AA15)/AA15,"NO")</f>
        <v>2.4056072606945146E-5</v>
      </c>
      <c r="AB49" s="27">
        <f t="shared" si="3"/>
        <v>-8.9792222720760308E-7</v>
      </c>
      <c r="AC49" s="27">
        <f t="shared" ref="AC49:AE49" si="34">IFERROR((AC33-AC15)/AC15,"NO")</f>
        <v>3.3226912536628409E-4</v>
      </c>
      <c r="AD49" s="27">
        <f t="shared" si="34"/>
        <v>8.1219288089382587E-4</v>
      </c>
      <c r="AE49" s="27">
        <f t="shared" si="34"/>
        <v>1.2495618024526863E-3</v>
      </c>
      <c r="AF49" s="27">
        <f t="shared" ref="AF49:AG49" si="35">IFERROR((AF33-AF15)/AF15,"NO")</f>
        <v>2.2768360699012129E-4</v>
      </c>
      <c r="AG49" s="27">
        <f t="shared" si="35"/>
        <v>6.316192542638712E-5</v>
      </c>
    </row>
    <row r="50" spans="2:33" x14ac:dyDescent="0.2">
      <c r="B50" s="5" t="s">
        <v>13</v>
      </c>
      <c r="C50" s="23">
        <f>IFERROR((C34-C16)/C16,"NO")</f>
        <v>-4.013969366968977E-3</v>
      </c>
      <c r="D50" s="23">
        <f t="shared" ref="D50:AB50" si="36">IFERROR((D34-D16)/D16,"NO")</f>
        <v>-5.827677773395136E-3</v>
      </c>
      <c r="E50" s="23">
        <f t="shared" si="36"/>
        <v>-5.3813970994233571E-3</v>
      </c>
      <c r="F50" s="23">
        <f t="shared" si="36"/>
        <v>-7.0438878294776814E-3</v>
      </c>
      <c r="G50" s="23">
        <f t="shared" si="36"/>
        <v>-5.0511612312278921E-3</v>
      </c>
      <c r="H50" s="23">
        <f t="shared" si="36"/>
        <v>-6.5388329049346407E-3</v>
      </c>
      <c r="I50" s="23">
        <f t="shared" si="36"/>
        <v>-6.7898655624736909E-3</v>
      </c>
      <c r="J50" s="23">
        <f t="shared" si="36"/>
        <v>-4.5297256007543413E-3</v>
      </c>
      <c r="K50" s="23">
        <f t="shared" si="36"/>
        <v>-4.3641062562940012E-3</v>
      </c>
      <c r="L50" s="23">
        <f t="shared" si="36"/>
        <v>-5.2978512521470204E-3</v>
      </c>
      <c r="M50" s="23">
        <f t="shared" si="36"/>
        <v>-4.6240943294041303E-3</v>
      </c>
      <c r="N50" s="23">
        <f t="shared" si="36"/>
        <v>-6.3899449619054371E-3</v>
      </c>
      <c r="O50" s="23">
        <f t="shared" si="36"/>
        <v>-1.194355178035902E-3</v>
      </c>
      <c r="P50" s="23">
        <f t="shared" si="36"/>
        <v>3.0546587907658961E-4</v>
      </c>
      <c r="Q50" s="23">
        <f t="shared" si="36"/>
        <v>-1.694703867298991E-3</v>
      </c>
      <c r="R50" s="23">
        <f t="shared" si="36"/>
        <v>-2.8498500421546441E-3</v>
      </c>
      <c r="S50" s="23">
        <f t="shared" si="36"/>
        <v>-5.1179248018660669E-3</v>
      </c>
      <c r="T50" s="23">
        <f t="shared" si="36"/>
        <v>-7.4843620228196781E-3</v>
      </c>
      <c r="U50" s="23">
        <f t="shared" si="36"/>
        <v>-6.4945437403549407E-3</v>
      </c>
      <c r="V50" s="23">
        <f t="shared" si="36"/>
        <v>-8.0728135572623993E-3</v>
      </c>
      <c r="W50" s="23">
        <f t="shared" si="36"/>
        <v>-1.0254574733883732E-2</v>
      </c>
      <c r="X50" s="23">
        <f t="shared" si="36"/>
        <v>-1.2180316666243843E-2</v>
      </c>
      <c r="Y50" s="23">
        <f t="shared" si="36"/>
        <v>-1.0814467167893846E-2</v>
      </c>
      <c r="Z50" s="23">
        <f t="shared" si="36"/>
        <v>-9.1400127676931828E-3</v>
      </c>
      <c r="AA50" s="23">
        <f t="shared" si="36"/>
        <v>-1.2315937889158291E-2</v>
      </c>
      <c r="AB50" s="23">
        <f t="shared" si="36"/>
        <v>-1.4681824579626293E-2</v>
      </c>
      <c r="AC50" s="23">
        <f t="shared" ref="AC50:AE50" si="37">IFERROR((AC34-AC16)/AC16,"NO")</f>
        <v>-2.1145528644935706E-2</v>
      </c>
      <c r="AD50" s="23">
        <f t="shared" si="37"/>
        <v>-1.0776455829177592E-2</v>
      </c>
      <c r="AE50" s="23">
        <f t="shared" si="37"/>
        <v>-7.3305241201477907E-3</v>
      </c>
      <c r="AF50" s="23">
        <f t="shared" ref="AF50:AG50" si="38">IFERROR((AF34-AF16)/AF16,"NO")</f>
        <v>-3.3546865314039382E-3</v>
      </c>
      <c r="AG50" s="23">
        <f t="shared" si="38"/>
        <v>1.5604233365809517E-3</v>
      </c>
    </row>
    <row r="51" spans="2:33" x14ac:dyDescent="0.2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3" x14ac:dyDescent="0.2">
      <c r="B52" s="19" t="s">
        <v>100</v>
      </c>
    </row>
    <row r="54" spans="2:33" x14ac:dyDescent="0.2">
      <c r="B54" s="24" t="s">
        <v>0</v>
      </c>
      <c r="C54" s="24">
        <v>1990</v>
      </c>
      <c r="D54" s="24">
        <v>1991</v>
      </c>
      <c r="E54" s="24">
        <v>1992</v>
      </c>
      <c r="F54" s="24">
        <v>1993</v>
      </c>
      <c r="G54" s="24">
        <v>1994</v>
      </c>
      <c r="H54" s="24">
        <v>1995</v>
      </c>
      <c r="I54" s="24">
        <v>1996</v>
      </c>
      <c r="J54" s="24">
        <v>1997</v>
      </c>
      <c r="K54" s="24">
        <v>1998</v>
      </c>
      <c r="L54" s="24">
        <v>1999</v>
      </c>
      <c r="M54" s="24">
        <v>2000</v>
      </c>
      <c r="N54" s="24">
        <v>2001</v>
      </c>
      <c r="O54" s="24">
        <v>2002</v>
      </c>
      <c r="P54" s="24">
        <v>2003</v>
      </c>
      <c r="Q54" s="24">
        <v>2004</v>
      </c>
      <c r="R54" s="24">
        <v>2005</v>
      </c>
      <c r="S54" s="24">
        <v>2006</v>
      </c>
      <c r="T54" s="24">
        <v>2007</v>
      </c>
      <c r="U54" s="24">
        <v>2008</v>
      </c>
      <c r="V54" s="24">
        <v>2009</v>
      </c>
      <c r="W54" s="24">
        <v>2010</v>
      </c>
      <c r="X54" s="24">
        <v>2011</v>
      </c>
      <c r="Y54" s="24">
        <v>2012</v>
      </c>
      <c r="Z54" s="24">
        <v>2013</v>
      </c>
      <c r="AA54" s="24">
        <v>2014</v>
      </c>
      <c r="AB54" s="24">
        <v>2015</v>
      </c>
      <c r="AC54" s="24">
        <v>2016</v>
      </c>
      <c r="AD54" s="24">
        <v>2017</v>
      </c>
      <c r="AE54" s="24">
        <v>2018</v>
      </c>
      <c r="AF54" s="24">
        <v>2019</v>
      </c>
      <c r="AG54" s="24">
        <v>2020</v>
      </c>
    </row>
    <row r="55" spans="2:33" ht="18" x14ac:dyDescent="0.2">
      <c r="B55" s="5" t="s">
        <v>102</v>
      </c>
      <c r="C55" s="29">
        <f>IFERROR((C23-C5),"NO")</f>
        <v>2.8738722903653979E-6</v>
      </c>
      <c r="D55" s="30">
        <f t="shared" ref="D55:AA55" si="39">IFERROR((D23-D5),"NO")</f>
        <v>2.9454167815856636E-6</v>
      </c>
      <c r="E55" s="30">
        <f t="shared" si="39"/>
        <v>2.9131551855243742E-6</v>
      </c>
      <c r="F55" s="30">
        <f t="shared" si="39"/>
        <v>3.3098840503953397E-6</v>
      </c>
      <c r="G55" s="30">
        <f t="shared" si="39"/>
        <v>3.3666728995740414E-6</v>
      </c>
      <c r="H55" s="30">
        <f t="shared" si="39"/>
        <v>3.5866396501660347E-6</v>
      </c>
      <c r="I55" s="30">
        <f t="shared" si="39"/>
        <v>4.0960003389045596E-6</v>
      </c>
      <c r="J55" s="30">
        <f t="shared" si="39"/>
        <v>4.3042527977377176E-6</v>
      </c>
      <c r="K55" s="30">
        <f t="shared" si="39"/>
        <v>4.3944455683231354E-6</v>
      </c>
      <c r="L55" s="30">
        <f t="shared" si="39"/>
        <v>4.727196937892586E-6</v>
      </c>
      <c r="M55" s="30">
        <f t="shared" si="39"/>
        <v>-6.1995041396585293E-3</v>
      </c>
      <c r="N55" s="30">
        <f t="shared" si="39"/>
        <v>7.6439299373305403E-3</v>
      </c>
      <c r="O55" s="30">
        <f t="shared" si="39"/>
        <v>-2.764101569482591E-3</v>
      </c>
      <c r="P55" s="30">
        <f t="shared" si="39"/>
        <v>8.0512400018051267E-6</v>
      </c>
      <c r="Q55" s="30">
        <f t="shared" si="39"/>
        <v>6.3533516367897391E-6</v>
      </c>
      <c r="R55" s="30">
        <f t="shared" si="39"/>
        <v>-0.39556716135120951</v>
      </c>
      <c r="S55" s="30">
        <f t="shared" si="39"/>
        <v>-0.21267636495758779</v>
      </c>
      <c r="T55" s="30">
        <f t="shared" si="39"/>
        <v>-0.24608644554245984</v>
      </c>
      <c r="U55" s="30">
        <f t="shared" si="39"/>
        <v>-0.43177872198430123</v>
      </c>
      <c r="V55" s="30">
        <f t="shared" si="39"/>
        <v>-0.21431685824063607</v>
      </c>
      <c r="W55" s="30">
        <f t="shared" si="39"/>
        <v>-0.39171521628304617</v>
      </c>
      <c r="X55" s="30">
        <f t="shared" si="39"/>
        <v>-1.5808405369170941E-2</v>
      </c>
      <c r="Y55" s="30">
        <f t="shared" si="39"/>
        <v>4.4403837702702731E-2</v>
      </c>
      <c r="Z55" s="30">
        <f t="shared" si="39"/>
        <v>0.11784746234479826</v>
      </c>
      <c r="AA55" s="30">
        <f t="shared" si="39"/>
        <v>0.19775747529638465</v>
      </c>
      <c r="AB55" s="30">
        <f t="shared" ref="AB55:AB66" si="40">IFERROR((AB23-AB5),"NO")</f>
        <v>0.50664540209254483</v>
      </c>
      <c r="AC55" s="30">
        <f t="shared" ref="AC55:AE55" si="41">IFERROR((AC23-AC5),"NO")</f>
        <v>0.13465267613355536</v>
      </c>
      <c r="AD55" s="30">
        <f t="shared" si="41"/>
        <v>0.24332211457658559</v>
      </c>
      <c r="AE55" s="30">
        <f t="shared" si="41"/>
        <v>0.18907545334513998</v>
      </c>
      <c r="AF55" s="30">
        <f t="shared" ref="AF55:AG55" si="42">IFERROR((AF23-AF5),"NO")</f>
        <v>8.8566194550367072E-2</v>
      </c>
      <c r="AG55" s="30">
        <f t="shared" si="42"/>
        <v>-29.426976788956381</v>
      </c>
    </row>
    <row r="56" spans="2:33" ht="18" x14ac:dyDescent="0.2">
      <c r="B56" s="5" t="s">
        <v>103</v>
      </c>
      <c r="C56" s="30">
        <f t="shared" ref="C56:AA56" si="43">IFERROR((C24-C6),"NO")</f>
        <v>-209.2342545938518</v>
      </c>
      <c r="D56" s="30">
        <f t="shared" si="43"/>
        <v>-323.93851204505336</v>
      </c>
      <c r="E56" s="30">
        <f t="shared" si="43"/>
        <v>-294.45858789859631</v>
      </c>
      <c r="F56" s="30">
        <f t="shared" si="43"/>
        <v>-403.78971539935446</v>
      </c>
      <c r="G56" s="30">
        <f t="shared" si="43"/>
        <v>-295.72575153446815</v>
      </c>
      <c r="H56" s="30">
        <f t="shared" si="43"/>
        <v>-394.13438469127141</v>
      </c>
      <c r="I56" s="30">
        <f t="shared" si="43"/>
        <v>-386.30344445373339</v>
      </c>
      <c r="J56" s="30">
        <f t="shared" si="43"/>
        <v>-255.95400828769925</v>
      </c>
      <c r="K56" s="30">
        <f t="shared" si="43"/>
        <v>-213.64943457375921</v>
      </c>
      <c r="L56" s="30">
        <f t="shared" si="43"/>
        <v>-293.91064293425006</v>
      </c>
      <c r="M56" s="30">
        <f t="shared" si="43"/>
        <v>-295.25379589825752</v>
      </c>
      <c r="N56" s="30">
        <f t="shared" si="43"/>
        <v>-497.41657721071533</v>
      </c>
      <c r="O56" s="30">
        <f t="shared" si="43"/>
        <v>-161.53481064724474</v>
      </c>
      <c r="P56" s="30">
        <f t="shared" si="43"/>
        <v>-47.526984079333488</v>
      </c>
      <c r="Q56" s="30">
        <f t="shared" si="43"/>
        <v>-129.80501908445149</v>
      </c>
      <c r="R56" s="30">
        <f t="shared" si="43"/>
        <v>-161.56081022756553</v>
      </c>
      <c r="S56" s="30">
        <f t="shared" si="43"/>
        <v>-437.74664630665211</v>
      </c>
      <c r="T56" s="30">
        <f t="shared" si="43"/>
        <v>-599.12850414022978</v>
      </c>
      <c r="U56" s="30">
        <f t="shared" si="43"/>
        <v>-492.81668578420067</v>
      </c>
      <c r="V56" s="30">
        <f t="shared" si="43"/>
        <v>-587.03163638230035</v>
      </c>
      <c r="W56" s="30">
        <f t="shared" si="43"/>
        <v>-800.32804928005498</v>
      </c>
      <c r="X56" s="30">
        <f t="shared" si="43"/>
        <v>-849.32133375360718</v>
      </c>
      <c r="Y56" s="30">
        <f t="shared" si="43"/>
        <v>-736.43687699419388</v>
      </c>
      <c r="Z56" s="30">
        <f t="shared" si="43"/>
        <v>-598.12628654111904</v>
      </c>
      <c r="AA56" s="30">
        <f t="shared" si="43"/>
        <v>-791.86593533982523</v>
      </c>
      <c r="AB56" s="30">
        <f t="shared" si="40"/>
        <v>-984.44341148401145</v>
      </c>
      <c r="AC56" s="30">
        <f t="shared" ref="AC56:AE56" si="44">IFERROR((AC24-AC6),"NO")</f>
        <v>-1499.5362629269512</v>
      </c>
      <c r="AD56" s="30">
        <f t="shared" si="44"/>
        <v>-811.48106233614089</v>
      </c>
      <c r="AE56" s="30">
        <f t="shared" si="44"/>
        <v>-587.77602151230531</v>
      </c>
      <c r="AF56" s="30">
        <f t="shared" ref="AF56:AG56" si="45">IFERROR((AF24-AF6),"NO")</f>
        <v>-235.1535331246705</v>
      </c>
      <c r="AG56" s="30">
        <f t="shared" si="45"/>
        <v>80.744866102897504</v>
      </c>
    </row>
    <row r="57" spans="2:33" ht="18" x14ac:dyDescent="0.2">
      <c r="B57" s="5" t="s">
        <v>104</v>
      </c>
      <c r="C57" s="30">
        <f t="shared" ref="C57:AA57" si="46">IFERROR((C25-C7),"NO")</f>
        <v>255.60068982183839</v>
      </c>
      <c r="D57" s="30">
        <f t="shared" si="46"/>
        <v>260.60470571223414</v>
      </c>
      <c r="E57" s="30">
        <f t="shared" si="46"/>
        <v>266.42502084992884</v>
      </c>
      <c r="F57" s="30">
        <f t="shared" si="46"/>
        <v>237.01884926798084</v>
      </c>
      <c r="G57" s="30">
        <f t="shared" si="46"/>
        <v>261.13049510784549</v>
      </c>
      <c r="H57" s="30">
        <f t="shared" si="46"/>
        <v>261.07225142334573</v>
      </c>
      <c r="I57" s="30">
        <f t="shared" si="46"/>
        <v>242.0985729449676</v>
      </c>
      <c r="J57" s="30">
        <f t="shared" si="46"/>
        <v>290.8544091488111</v>
      </c>
      <c r="K57" s="30">
        <f t="shared" si="46"/>
        <v>252.13832201928744</v>
      </c>
      <c r="L57" s="30">
        <f t="shared" si="46"/>
        <v>214.52346846775981</v>
      </c>
      <c r="M57" s="30">
        <f t="shared" si="46"/>
        <v>237.06902726675617</v>
      </c>
      <c r="N57" s="30">
        <f t="shared" si="46"/>
        <v>260.64888035805052</v>
      </c>
      <c r="O57" s="30">
        <f t="shared" si="46"/>
        <v>325.00493307449869</v>
      </c>
      <c r="P57" s="30">
        <f t="shared" si="46"/>
        <v>318.21315572451203</v>
      </c>
      <c r="Q57" s="30">
        <f t="shared" si="46"/>
        <v>265.8693415478192</v>
      </c>
      <c r="R57" s="30">
        <f t="shared" si="46"/>
        <v>180.63145257626456</v>
      </c>
      <c r="S57" s="30">
        <f t="shared" si="46"/>
        <v>149.20595984314059</v>
      </c>
      <c r="T57" s="30">
        <f>IFERROR((T25-T7),"NO")</f>
        <v>138.89764351670965</v>
      </c>
      <c r="U57" s="30">
        <f>IFERROR((U25-U7),"NO")</f>
        <v>155.54161522463983</v>
      </c>
      <c r="V57" s="30">
        <f t="shared" si="46"/>
        <v>157.73857242764097</v>
      </c>
      <c r="W57" s="30">
        <f t="shared" si="46"/>
        <v>194.25035837486939</v>
      </c>
      <c r="X57" s="30">
        <f t="shared" si="46"/>
        <v>208.72477705233905</v>
      </c>
      <c r="Y57" s="30">
        <f t="shared" si="46"/>
        <v>194.87749164122215</v>
      </c>
      <c r="Z57" s="30">
        <f t="shared" si="46"/>
        <v>181.26716607455273</v>
      </c>
      <c r="AA57" s="30">
        <f t="shared" si="46"/>
        <v>155.0663840151974</v>
      </c>
      <c r="AB57" s="30">
        <f t="shared" si="40"/>
        <v>165.3623514783776</v>
      </c>
      <c r="AC57" s="30">
        <f t="shared" ref="AC57:AE57" si="47">IFERROR((AC25-AC7),"NO")</f>
        <v>182.48213838401352</v>
      </c>
      <c r="AD57" s="30">
        <f t="shared" si="47"/>
        <v>210.36362498703238</v>
      </c>
      <c r="AE57" s="30">
        <f t="shared" si="47"/>
        <v>231.56768857912539</v>
      </c>
      <c r="AF57" s="30">
        <f t="shared" ref="AF57:AG57" si="48">IFERROR((AF25-AF7),"NO")</f>
        <v>189.28071249924687</v>
      </c>
      <c r="AG57" s="30">
        <f t="shared" si="48"/>
        <v>233.07370616808839</v>
      </c>
    </row>
    <row r="58" spans="2:33" ht="18" x14ac:dyDescent="0.2">
      <c r="B58" s="5" t="s">
        <v>105</v>
      </c>
      <c r="C58" s="30">
        <f t="shared" ref="C58:AA58" si="49">IFERROR((C26-C8),"NO")</f>
        <v>251.2583414878718</v>
      </c>
      <c r="D58" s="30">
        <f t="shared" si="49"/>
        <v>258.19534025357643</v>
      </c>
      <c r="E58" s="30">
        <f t="shared" si="49"/>
        <v>265.24920178010871</v>
      </c>
      <c r="F58" s="30">
        <f t="shared" si="49"/>
        <v>233.54191839694613</v>
      </c>
      <c r="G58" s="30">
        <f t="shared" si="49"/>
        <v>256.95178929556641</v>
      </c>
      <c r="H58" s="30">
        <f t="shared" si="49"/>
        <v>254.88495964468893</v>
      </c>
      <c r="I58" s="30">
        <f t="shared" si="49"/>
        <v>232.91345056723003</v>
      </c>
      <c r="J58" s="30">
        <f t="shared" si="49"/>
        <v>287.5108521168986</v>
      </c>
      <c r="K58" s="30">
        <f t="shared" si="49"/>
        <v>250.86837231670143</v>
      </c>
      <c r="L58" s="30">
        <f t="shared" si="49"/>
        <v>213.66877409094741</v>
      </c>
      <c r="M58" s="30">
        <f t="shared" si="49"/>
        <v>233.77515591480187</v>
      </c>
      <c r="N58" s="30">
        <f t="shared" si="49"/>
        <v>255.3424376189505</v>
      </c>
      <c r="O58" s="30">
        <f t="shared" si="49"/>
        <v>324.94009988028483</v>
      </c>
      <c r="P58" s="30">
        <f t="shared" si="49"/>
        <v>313.02861538031721</v>
      </c>
      <c r="Q58" s="30">
        <f t="shared" si="49"/>
        <v>262.23300293107968</v>
      </c>
      <c r="R58" s="30">
        <f t="shared" si="49"/>
        <v>180.12543489821473</v>
      </c>
      <c r="S58" s="30">
        <f t="shared" si="49"/>
        <v>146.52532103225531</v>
      </c>
      <c r="T58" s="30">
        <f t="shared" si="49"/>
        <v>135.09845883763046</v>
      </c>
      <c r="U58" s="30">
        <f t="shared" si="49"/>
        <v>154.98210343110986</v>
      </c>
      <c r="V58" s="30">
        <f t="shared" si="49"/>
        <v>157.06944200328326</v>
      </c>
      <c r="W58" s="30">
        <f t="shared" si="49"/>
        <v>192.0419246763704</v>
      </c>
      <c r="X58" s="30">
        <f t="shared" si="49"/>
        <v>205.79944426685324</v>
      </c>
      <c r="Y58" s="30">
        <f t="shared" si="49"/>
        <v>193.97408196873948</v>
      </c>
      <c r="Z58" s="30">
        <f t="shared" si="49"/>
        <v>180.5559513040098</v>
      </c>
      <c r="AA58" s="30">
        <f t="shared" si="49"/>
        <v>154.52995188625573</v>
      </c>
      <c r="AB58" s="30">
        <f t="shared" si="40"/>
        <v>158.58277858795554</v>
      </c>
      <c r="AC58" s="30">
        <f t="shared" ref="AC58:AE58" si="50">IFERROR((AC26-AC8),"NO")</f>
        <v>182.11390839422893</v>
      </c>
      <c r="AD58" s="30">
        <f t="shared" si="50"/>
        <v>209.76784672237045</v>
      </c>
      <c r="AE58" s="30">
        <f t="shared" si="50"/>
        <v>232.23234790188144</v>
      </c>
      <c r="AF58" s="30">
        <f t="shared" ref="AF58:AG58" si="51">IFERROR((AF26-AF8),"NO")</f>
        <v>190.31206699986433</v>
      </c>
      <c r="AG58" s="30">
        <f t="shared" si="51"/>
        <v>229.16923074939768</v>
      </c>
    </row>
    <row r="59" spans="2:33" ht="18" x14ac:dyDescent="0.2">
      <c r="B59" s="5" t="s">
        <v>106</v>
      </c>
      <c r="C59" s="30">
        <f t="shared" ref="C59:AA59" si="52">IFERROR((C27-C9),"NO")</f>
        <v>-289.94289200008552</v>
      </c>
      <c r="D59" s="30">
        <f t="shared" si="52"/>
        <v>-299.50060358192877</v>
      </c>
      <c r="E59" s="30">
        <f t="shared" si="52"/>
        <v>-306.88600979051444</v>
      </c>
      <c r="F59" s="30">
        <f t="shared" si="52"/>
        <v>-268.67334277620375</v>
      </c>
      <c r="G59" s="30">
        <f t="shared" si="52"/>
        <v>-279.22329229299703</v>
      </c>
      <c r="H59" s="30">
        <f t="shared" si="52"/>
        <v>-289.67542771244644</v>
      </c>
      <c r="I59" s="30">
        <f t="shared" si="52"/>
        <v>-303.95369498136006</v>
      </c>
      <c r="J59" s="30">
        <f t="shared" si="52"/>
        <v>-316.2182917038208</v>
      </c>
      <c r="K59" s="30">
        <f t="shared" si="52"/>
        <v>-308.13984193257966</v>
      </c>
      <c r="L59" s="30">
        <f t="shared" si="52"/>
        <v>-301.52148898625364</v>
      </c>
      <c r="M59" s="30">
        <f t="shared" si="52"/>
        <v>-291.64452077035094</v>
      </c>
      <c r="N59" s="30">
        <f t="shared" si="52"/>
        <v>-272.13261002539912</v>
      </c>
      <c r="O59" s="30">
        <f t="shared" si="52"/>
        <v>-262.01350525117778</v>
      </c>
      <c r="P59" s="30">
        <f t="shared" si="52"/>
        <v>-237.11929554164089</v>
      </c>
      <c r="Q59" s="30">
        <f t="shared" si="52"/>
        <v>-266.36038960778842</v>
      </c>
      <c r="R59" s="30">
        <f t="shared" si="52"/>
        <v>-238.56470899757915</v>
      </c>
      <c r="S59" s="30">
        <f t="shared" si="52"/>
        <v>-115.40882737196807</v>
      </c>
      <c r="T59" s="30">
        <f t="shared" si="52"/>
        <v>-119.78417421429913</v>
      </c>
      <c r="U59" s="30">
        <f t="shared" si="52"/>
        <v>-190.20837877896338</v>
      </c>
      <c r="V59" s="30">
        <f t="shared" si="52"/>
        <v>-173.14266270108783</v>
      </c>
      <c r="W59" s="30">
        <f t="shared" si="52"/>
        <v>-153.55467363822936</v>
      </c>
      <c r="X59" s="30">
        <f t="shared" si="52"/>
        <v>-179.93808067039117</v>
      </c>
      <c r="Y59" s="30">
        <f t="shared" si="52"/>
        <v>-190.54983998282296</v>
      </c>
      <c r="Z59" s="30">
        <f t="shared" si="52"/>
        <v>-189.47876725069818</v>
      </c>
      <c r="AA59" s="30">
        <f t="shared" si="52"/>
        <v>-174.27723235897611</v>
      </c>
      <c r="AB59" s="30">
        <f t="shared" si="40"/>
        <v>-181.7725250991225</v>
      </c>
      <c r="AC59" s="30">
        <f t="shared" ref="AC59:AE59" si="53">IFERROR((AC27-AC9),"NO")</f>
        <v>-175.49300195646538</v>
      </c>
      <c r="AD59" s="30">
        <f t="shared" si="53"/>
        <v>-183.85490557281264</v>
      </c>
      <c r="AE59" s="30">
        <f t="shared" si="53"/>
        <v>-169.66098563935975</v>
      </c>
      <c r="AF59" s="30">
        <f t="shared" ref="AF59:AG59" si="54">IFERROR((AF27-AF9),"NO")</f>
        <v>-184.96706529038147</v>
      </c>
      <c r="AG59" s="30">
        <f t="shared" si="54"/>
        <v>-181.57819057379947</v>
      </c>
    </row>
    <row r="60" spans="2:33" ht="18" x14ac:dyDescent="0.2">
      <c r="B60" s="5" t="s">
        <v>107</v>
      </c>
      <c r="C60" s="30">
        <f t="shared" ref="C60:AA60" si="55">IFERROR((C28-C10),"NO")</f>
        <v>-290.49178652638693</v>
      </c>
      <c r="D60" s="30">
        <f t="shared" si="55"/>
        <v>-299.84418391666986</v>
      </c>
      <c r="E60" s="30">
        <f t="shared" si="55"/>
        <v>-307.09745046708304</v>
      </c>
      <c r="F60" s="30">
        <f t="shared" si="55"/>
        <v>-269.14920720677947</v>
      </c>
      <c r="G60" s="30">
        <f t="shared" si="55"/>
        <v>-279.77947343492815</v>
      </c>
      <c r="H60" s="30">
        <f t="shared" si="55"/>
        <v>-290.71163476102083</v>
      </c>
      <c r="I60" s="30">
        <f t="shared" si="55"/>
        <v>-305.46400767974137</v>
      </c>
      <c r="J60" s="30">
        <f t="shared" si="55"/>
        <v>-317.44896246941698</v>
      </c>
      <c r="K60" s="30">
        <f t="shared" si="55"/>
        <v>-309.38455399282338</v>
      </c>
      <c r="L60" s="30">
        <f t="shared" si="55"/>
        <v>-302.97510842805787</v>
      </c>
      <c r="M60" s="30">
        <f t="shared" si="55"/>
        <v>-293.78293299834695</v>
      </c>
      <c r="N60" s="30">
        <f t="shared" si="55"/>
        <v>-274.44004404698171</v>
      </c>
      <c r="O60" s="30">
        <f t="shared" si="55"/>
        <v>-264.39860239631889</v>
      </c>
      <c r="P60" s="30">
        <f t="shared" si="55"/>
        <v>-240.03998300938838</v>
      </c>
      <c r="Q60" s="30">
        <f t="shared" si="55"/>
        <v>-269.54106612421128</v>
      </c>
      <c r="R60" s="30">
        <f t="shared" si="55"/>
        <v>-241.93108531420057</v>
      </c>
      <c r="S60" s="30">
        <f t="shared" si="55"/>
        <v>-118.87903591570739</v>
      </c>
      <c r="T60" s="30">
        <f t="shared" si="55"/>
        <v>-123.29964292291061</v>
      </c>
      <c r="U60" s="30">
        <f t="shared" si="55"/>
        <v>-193.15993703541699</v>
      </c>
      <c r="V60" s="30">
        <f t="shared" si="55"/>
        <v>-176.48131729984925</v>
      </c>
      <c r="W60" s="30">
        <f t="shared" si="55"/>
        <v>-156.9912390451982</v>
      </c>
      <c r="X60" s="30">
        <f t="shared" si="55"/>
        <v>-183.16634995531695</v>
      </c>
      <c r="Y60" s="30">
        <f t="shared" si="55"/>
        <v>-193.85239083512351</v>
      </c>
      <c r="Z60" s="30">
        <f t="shared" si="55"/>
        <v>-209.53273405961045</v>
      </c>
      <c r="AA60" s="30">
        <f t="shared" si="55"/>
        <v>-194.21454756189723</v>
      </c>
      <c r="AB60" s="30">
        <f t="shared" si="40"/>
        <v>-202.98096233893193</v>
      </c>
      <c r="AC60" s="30">
        <f t="shared" ref="AC60:AE60" si="56">IFERROR((AC28-AC10),"NO")</f>
        <v>-188.17741975433364</v>
      </c>
      <c r="AD60" s="30">
        <f t="shared" si="56"/>
        <v>-194.98129245073051</v>
      </c>
      <c r="AE60" s="30">
        <f t="shared" si="56"/>
        <v>-178.81280651129237</v>
      </c>
      <c r="AF60" s="30">
        <f t="shared" ref="AF60:AG60" si="57">IFERROR((AF28-AF10),"NO")</f>
        <v>-192.96716743988236</v>
      </c>
      <c r="AG60" s="30">
        <f t="shared" si="57"/>
        <v>-188.5940935186718</v>
      </c>
    </row>
    <row r="61" spans="2:33" x14ac:dyDescent="0.2">
      <c r="B61" s="5" t="s">
        <v>1</v>
      </c>
      <c r="C61" s="30">
        <f t="shared" ref="C61:AA61" si="58">IFERROR((C29-C11),"NO")</f>
        <v>0</v>
      </c>
      <c r="D61" s="30">
        <f t="shared" si="58"/>
        <v>-1.1102230246251565E-16</v>
      </c>
      <c r="E61" s="30">
        <f t="shared" si="58"/>
        <v>0</v>
      </c>
      <c r="F61" s="30">
        <f t="shared" si="58"/>
        <v>-6.5135801905880317</v>
      </c>
      <c r="G61" s="30">
        <f t="shared" si="58"/>
        <v>-8.0494767081372665</v>
      </c>
      <c r="H61" s="30">
        <f t="shared" si="58"/>
        <v>-9.594898623386662</v>
      </c>
      <c r="I61" s="30">
        <f t="shared" si="58"/>
        <v>-10.121470507030509</v>
      </c>
      <c r="J61" s="30">
        <f t="shared" si="58"/>
        <v>-30.381540633967774</v>
      </c>
      <c r="K61" s="30">
        <f t="shared" si="58"/>
        <v>-43.1442161688814</v>
      </c>
      <c r="L61" s="30">
        <f t="shared" si="58"/>
        <v>-6.9646304197846121</v>
      </c>
      <c r="M61" s="30">
        <f t="shared" si="58"/>
        <v>-2.6841486524980667</v>
      </c>
      <c r="N61" s="30">
        <f t="shared" si="58"/>
        <v>0.47735269848573125</v>
      </c>
      <c r="O61" s="30">
        <f t="shared" si="58"/>
        <v>7.3041521538128222</v>
      </c>
      <c r="P61" s="30">
        <f t="shared" si="58"/>
        <v>-1.3724327148306656</v>
      </c>
      <c r="Q61" s="30">
        <f t="shared" si="58"/>
        <v>6.2552343524761227</v>
      </c>
      <c r="R61" s="30">
        <f t="shared" si="58"/>
        <v>-3.3816174108345649</v>
      </c>
      <c r="S61" s="30">
        <f t="shared" si="58"/>
        <v>5.4069324773292919</v>
      </c>
      <c r="T61" s="30">
        <f t="shared" si="58"/>
        <v>10.826636895984052</v>
      </c>
      <c r="U61" s="30">
        <f t="shared" si="58"/>
        <v>4.9435471911399418</v>
      </c>
      <c r="V61" s="30">
        <f t="shared" si="58"/>
        <v>13.820881836400417</v>
      </c>
      <c r="W61" s="30">
        <f t="shared" si="58"/>
        <v>11.235894094686842</v>
      </c>
      <c r="X61" s="30">
        <f t="shared" si="58"/>
        <v>-0.52279583132371954</v>
      </c>
      <c r="Y61" s="30">
        <f t="shared" si="58"/>
        <v>-1.8643437018415625</v>
      </c>
      <c r="Z61" s="30">
        <f t="shared" si="58"/>
        <v>-2.1350798446444514</v>
      </c>
      <c r="AA61" s="30">
        <f t="shared" si="58"/>
        <v>2.4907592765989648</v>
      </c>
      <c r="AB61" s="30">
        <f t="shared" si="40"/>
        <v>0.3751395150522967</v>
      </c>
      <c r="AC61" s="30">
        <f t="shared" ref="AC61:AE61" si="59">IFERROR((AC29-AC11),"NO")</f>
        <v>-0.76691232400571607</v>
      </c>
      <c r="AD61" s="30">
        <f t="shared" si="59"/>
        <v>-0.65160170839203602</v>
      </c>
      <c r="AE61" s="30">
        <f t="shared" si="59"/>
        <v>0.28119849559118393</v>
      </c>
      <c r="AF61" s="30">
        <f t="shared" ref="AF61:AG61" si="60">IFERROR((AF29-AF11),"NO")</f>
        <v>-0.3611342893575511</v>
      </c>
      <c r="AG61" s="30">
        <f t="shared" si="60"/>
        <v>-30.293167089517624</v>
      </c>
    </row>
    <row r="62" spans="2:33" x14ac:dyDescent="0.2">
      <c r="B62" s="5" t="s">
        <v>2</v>
      </c>
      <c r="C62" s="30">
        <f t="shared" ref="C62:AA62" si="61">IFERROR((C30-C12),"NO")</f>
        <v>-1.3877787807814457E-17</v>
      </c>
      <c r="D62" s="30">
        <f t="shared" si="61"/>
        <v>-1.7763568394002505E-15</v>
      </c>
      <c r="E62" s="30">
        <f t="shared" si="61"/>
        <v>0</v>
      </c>
      <c r="F62" s="30">
        <f t="shared" si="61"/>
        <v>0</v>
      </c>
      <c r="G62" s="30">
        <f t="shared" si="61"/>
        <v>-7.1054273576010019E-15</v>
      </c>
      <c r="H62" s="30">
        <f t="shared" si="61"/>
        <v>0</v>
      </c>
      <c r="I62" s="30">
        <f t="shared" si="61"/>
        <v>1.4210854715202004E-14</v>
      </c>
      <c r="J62" s="30">
        <f t="shared" si="61"/>
        <v>0</v>
      </c>
      <c r="K62" s="30">
        <f t="shared" si="61"/>
        <v>0</v>
      </c>
      <c r="L62" s="30">
        <f t="shared" si="61"/>
        <v>0</v>
      </c>
      <c r="M62" s="30">
        <f>IFERROR((M30-M12),"NO")</f>
        <v>5.6843418860808015E-14</v>
      </c>
      <c r="N62" s="30">
        <f t="shared" si="61"/>
        <v>0</v>
      </c>
      <c r="O62" s="30">
        <f t="shared" si="61"/>
        <v>-2.8421709430404007E-14</v>
      </c>
      <c r="P62" s="30">
        <f t="shared" si="61"/>
        <v>-5.6843418860808015E-14</v>
      </c>
      <c r="Q62" s="30">
        <f t="shared" si="61"/>
        <v>-2.8421709430404007E-14</v>
      </c>
      <c r="R62" s="30">
        <f t="shared" si="61"/>
        <v>0</v>
      </c>
      <c r="S62" s="30">
        <f t="shared" si="61"/>
        <v>0</v>
      </c>
      <c r="T62" s="30">
        <f t="shared" si="61"/>
        <v>0</v>
      </c>
      <c r="U62" s="30">
        <f t="shared" si="61"/>
        <v>0</v>
      </c>
      <c r="V62" s="30">
        <f t="shared" si="61"/>
        <v>0</v>
      </c>
      <c r="W62" s="30">
        <f t="shared" si="61"/>
        <v>0</v>
      </c>
      <c r="X62" s="30">
        <f t="shared" si="61"/>
        <v>-1.7763568394002505E-15</v>
      </c>
      <c r="Y62" s="30">
        <f t="shared" si="61"/>
        <v>-3.907985046680551E-14</v>
      </c>
      <c r="Z62" s="30">
        <f t="shared" si="61"/>
        <v>8.8817841970012523E-15</v>
      </c>
      <c r="AA62" s="30">
        <f t="shared" si="61"/>
        <v>-7.9936057773011271E-15</v>
      </c>
      <c r="AB62" s="30">
        <f t="shared" si="40"/>
        <v>3.907985046680551E-14</v>
      </c>
      <c r="AC62" s="30">
        <f t="shared" ref="AC62:AE62" si="62">IFERROR((AC30-AC12),"NO")</f>
        <v>2.1316282072803006E-14</v>
      </c>
      <c r="AD62" s="30">
        <f t="shared" si="62"/>
        <v>-7.1054273576010019E-15</v>
      </c>
      <c r="AE62" s="30">
        <f t="shared" si="62"/>
        <v>-4.9737991503207013E-14</v>
      </c>
      <c r="AF62" s="30">
        <f t="shared" ref="AF62:AG62" si="63">IFERROR((AF30-AF12),"NO")</f>
        <v>-5.6843418860808015E-14</v>
      </c>
      <c r="AG62" s="30">
        <f t="shared" si="63"/>
        <v>0.80631583401482487</v>
      </c>
    </row>
    <row r="63" spans="2:33" ht="18" x14ac:dyDescent="0.2">
      <c r="B63" s="5" t="s">
        <v>108</v>
      </c>
      <c r="C63" s="30">
        <f t="shared" ref="C63:AA63" si="64">IFERROR((C31-C13),"NO")</f>
        <v>7.2382988491881406E-11</v>
      </c>
      <c r="D63" s="30">
        <f t="shared" si="64"/>
        <v>-1.1375789199519204E-11</v>
      </c>
      <c r="E63" s="30">
        <f t="shared" si="64"/>
        <v>1.0781064929688E-10</v>
      </c>
      <c r="F63" s="30">
        <f t="shared" si="64"/>
        <v>2.3696600237599341E-11</v>
      </c>
      <c r="G63" s="30">
        <f t="shared" si="64"/>
        <v>-1.0656719950929983E-10</v>
      </c>
      <c r="H63" s="30">
        <f t="shared" si="64"/>
        <v>1.1212364370294381E-11</v>
      </c>
      <c r="I63" s="30">
        <f t="shared" si="64"/>
        <v>-8.6046725300548133E-11</v>
      </c>
      <c r="J63" s="30">
        <f t="shared" si="64"/>
        <v>7.3868022809620015E-11</v>
      </c>
      <c r="K63" s="30">
        <f t="shared" si="64"/>
        <v>4.5951051645573671E-2</v>
      </c>
      <c r="L63" s="30">
        <f t="shared" si="64"/>
        <v>6.0788557983386227E-2</v>
      </c>
      <c r="M63" s="30">
        <f t="shared" si="64"/>
        <v>5.9743778453459129E-2</v>
      </c>
      <c r="N63" s="30">
        <f t="shared" si="64"/>
        <v>5.979945555064603E-2</v>
      </c>
      <c r="O63" s="30">
        <f t="shared" si="64"/>
        <v>8.8876277717503172E-2</v>
      </c>
      <c r="P63" s="30">
        <f t="shared" si="64"/>
        <v>0.10922793695598898</v>
      </c>
      <c r="Q63" s="30">
        <f t="shared" si="64"/>
        <v>0.20961085319062533</v>
      </c>
      <c r="R63" s="30">
        <f t="shared" si="64"/>
        <v>0.3306000915217453</v>
      </c>
      <c r="S63" s="30">
        <f t="shared" si="64"/>
        <v>0.17850978488083058</v>
      </c>
      <c r="T63" s="30">
        <f t="shared" si="64"/>
        <v>0.12732955904129994</v>
      </c>
      <c r="U63" s="30">
        <f t="shared" si="64"/>
        <v>0.10605145706146857</v>
      </c>
      <c r="V63" s="30">
        <f t="shared" si="64"/>
        <v>6.4992595064360614E-2</v>
      </c>
      <c r="W63" s="30">
        <f t="shared" si="64"/>
        <v>3.9893978041142475E-2</v>
      </c>
      <c r="X63" s="30">
        <f t="shared" si="64"/>
        <v>1.2487608611408518E-2</v>
      </c>
      <c r="Y63" s="30">
        <f t="shared" si="64"/>
        <v>1.3189338612633605E-2</v>
      </c>
      <c r="Z63" s="30">
        <f t="shared" si="64"/>
        <v>1.4330807595982265E-2</v>
      </c>
      <c r="AA63" s="30">
        <f t="shared" si="64"/>
        <v>1.5540793375095063E-2</v>
      </c>
      <c r="AB63" s="30">
        <f t="shared" si="40"/>
        <v>1.6965276905587245E-2</v>
      </c>
      <c r="AC63" s="30">
        <f t="shared" ref="AC63:AE63" si="65">IFERROR((AC31-AC13),"NO")</f>
        <v>1.0563244364441005E-2</v>
      </c>
      <c r="AD63" s="30">
        <f t="shared" si="65"/>
        <v>1.3211270814693421E-2</v>
      </c>
      <c r="AE63" s="30">
        <f t="shared" si="65"/>
        <v>1.6839825131356179E-2</v>
      </c>
      <c r="AF63" s="30">
        <f t="shared" ref="AF63:AG63" si="66">IFERROR((AF31-AF13),"NO")</f>
        <v>1.2727437831067334E-2</v>
      </c>
      <c r="AG63" s="30">
        <f t="shared" si="66"/>
        <v>-0.10261348182459784</v>
      </c>
    </row>
    <row r="64" spans="2:33" ht="18" x14ac:dyDescent="0.2">
      <c r="B64" s="5" t="s">
        <v>109</v>
      </c>
      <c r="C64" s="30" t="str">
        <f t="shared" ref="C64:AA64" si="67">IFERROR((C32-C14),"NO")</f>
        <v>NO</v>
      </c>
      <c r="D64" s="30" t="str">
        <f t="shared" si="67"/>
        <v>NO</v>
      </c>
      <c r="E64" s="30" t="str">
        <f t="shared" si="67"/>
        <v>NO</v>
      </c>
      <c r="F64" s="30" t="str">
        <f t="shared" si="67"/>
        <v>NO</v>
      </c>
      <c r="G64" s="30" t="str">
        <f t="shared" si="67"/>
        <v>NO</v>
      </c>
      <c r="H64" s="30">
        <f t="shared" si="67"/>
        <v>5.8659743729094771E-11</v>
      </c>
      <c r="I64" s="30">
        <f t="shared" si="67"/>
        <v>5.9906746230353747E-11</v>
      </c>
      <c r="J64" s="30">
        <f t="shared" si="67"/>
        <v>4.9915627187147038E-12</v>
      </c>
      <c r="K64" s="30">
        <f t="shared" si="67"/>
        <v>3.7441605371668629E-11</v>
      </c>
      <c r="L64" s="30">
        <f t="shared" si="67"/>
        <v>-7.3635320063658583E-11</v>
      </c>
      <c r="M64" s="30">
        <f t="shared" si="67"/>
        <v>-7.1054273576010019E-15</v>
      </c>
      <c r="N64" s="30">
        <f t="shared" si="67"/>
        <v>0</v>
      </c>
      <c r="O64" s="30">
        <f t="shared" si="67"/>
        <v>-7.1054273576010019E-15</v>
      </c>
      <c r="P64" s="30">
        <f t="shared" si="67"/>
        <v>-7.1054273576010019E-15</v>
      </c>
      <c r="Q64" s="30">
        <f t="shared" si="67"/>
        <v>0</v>
      </c>
      <c r="R64" s="30">
        <f t="shared" si="67"/>
        <v>0</v>
      </c>
      <c r="S64" s="30">
        <f t="shared" si="67"/>
        <v>0</v>
      </c>
      <c r="T64" s="30">
        <f t="shared" si="67"/>
        <v>0</v>
      </c>
      <c r="U64" s="30">
        <f t="shared" si="67"/>
        <v>32.783625000000001</v>
      </c>
      <c r="V64" s="30">
        <f t="shared" si="67"/>
        <v>30.308250000000001</v>
      </c>
      <c r="W64" s="30">
        <f t="shared" si="67"/>
        <v>27.832875000000001</v>
      </c>
      <c r="X64" s="30">
        <f t="shared" si="67"/>
        <v>25.357500000000002</v>
      </c>
      <c r="Y64" s="30">
        <f t="shared" si="67"/>
        <v>22.882125000051111</v>
      </c>
      <c r="Z64" s="30">
        <f t="shared" si="67"/>
        <v>20.406749999984665</v>
      </c>
      <c r="AA64" s="30">
        <f t="shared" si="67"/>
        <v>17.931374999951444</v>
      </c>
      <c r="AB64" s="30">
        <f t="shared" si="40"/>
        <v>15.455999999951445</v>
      </c>
      <c r="AC64" s="30">
        <f t="shared" ref="AC64:AE64" si="68">IFERROR((AC32-AC14),"NO")</f>
        <v>14.892499999951445</v>
      </c>
      <c r="AD64" s="30">
        <f t="shared" si="68"/>
        <v>25.357499999946334</v>
      </c>
      <c r="AE64" s="30">
        <f t="shared" si="68"/>
        <v>17.146500000074113</v>
      </c>
      <c r="AF64" s="30">
        <f t="shared" ref="AF64:AG64" si="69">IFERROR((AF32-AF14),"NO")</f>
        <v>9.869300000040889</v>
      </c>
      <c r="AG64" s="30">
        <f t="shared" si="69"/>
        <v>11.250800000062</v>
      </c>
    </row>
    <row r="65" spans="2:33" x14ac:dyDescent="0.2">
      <c r="B65" s="19" t="s">
        <v>11</v>
      </c>
      <c r="C65" s="31">
        <f t="shared" ref="C65:AA65" si="70">IFERROR((C33-C15),"NO")</f>
        <v>-34.342199304301175</v>
      </c>
      <c r="D65" s="31">
        <f t="shared" si="70"/>
        <v>-38.895894924295135</v>
      </c>
      <c r="E65" s="31">
        <f t="shared" si="70"/>
        <v>-40.46098602731945</v>
      </c>
      <c r="F65" s="31">
        <f t="shared" si="70"/>
        <v>-38.168070388906926</v>
      </c>
      <c r="G65" s="31">
        <f t="shared" si="70"/>
        <v>-26.142270526725042</v>
      </c>
      <c r="H65" s="31">
        <f t="shared" si="70"/>
        <v>-38.198071325779893</v>
      </c>
      <c r="I65" s="31">
        <f t="shared" si="70"/>
        <v>-71.976588447447284</v>
      </c>
      <c r="J65" s="31">
        <f t="shared" si="70"/>
        <v>-55.745418884645915</v>
      </c>
      <c r="K65" s="31">
        <f t="shared" si="70"/>
        <v>-99.099780636039213</v>
      </c>
      <c r="L65" s="31">
        <f t="shared" si="70"/>
        <v>-93.901857653167099</v>
      </c>
      <c r="M65" s="31">
        <f t="shared" si="70"/>
        <v>-57.206097881775349</v>
      </c>
      <c r="N65" s="31">
        <f t="shared" si="70"/>
        <v>-10.938933583383914</v>
      </c>
      <c r="O65" s="31">
        <f t="shared" si="70"/>
        <v>70.381692153285258</v>
      </c>
      <c r="P65" s="31">
        <f t="shared" si="70"/>
        <v>79.830663456232287</v>
      </c>
      <c r="Q65" s="31">
        <f t="shared" si="70"/>
        <v>5.973803499044152</v>
      </c>
      <c r="R65" s="31">
        <f t="shared" si="70"/>
        <v>-61.379840901965508</v>
      </c>
      <c r="S65" s="31">
        <f t="shared" si="70"/>
        <v>39.169898368432769</v>
      </c>
      <c r="T65" s="31">
        <f t="shared" si="70"/>
        <v>29.821349311881931</v>
      </c>
      <c r="U65" s="31">
        <f t="shared" si="70"/>
        <v>2.734681371905026</v>
      </c>
      <c r="V65" s="31">
        <f t="shared" si="70"/>
        <v>28.575717299761891</v>
      </c>
      <c r="W65" s="31">
        <f t="shared" si="70"/>
        <v>79.412632593077433</v>
      </c>
      <c r="X65" s="31">
        <f t="shared" si="70"/>
        <v>53.618079753861821</v>
      </c>
      <c r="Y65" s="31">
        <f t="shared" si="70"/>
        <v>25.403026132938976</v>
      </c>
      <c r="Z65" s="31">
        <f t="shared" si="70"/>
        <v>10.192247249135107</v>
      </c>
      <c r="AA65" s="31">
        <f t="shared" si="70"/>
        <v>1.4245842014424852</v>
      </c>
      <c r="AB65" s="31">
        <f t="shared" si="40"/>
        <v>-5.542342674016254E-2</v>
      </c>
      <c r="AC65" s="31">
        <f t="shared" ref="AC65:AE65" si="71">IFERROR((AC33-AC15),"NO")</f>
        <v>21.259940023992385</v>
      </c>
      <c r="AD65" s="31">
        <f t="shared" si="71"/>
        <v>51.471151091165666</v>
      </c>
      <c r="AE65" s="31">
        <f t="shared" si="71"/>
        <v>79.540316713908396</v>
      </c>
      <c r="AF65" s="31">
        <f t="shared" ref="AF65:AG65" si="72">IFERROR((AF33-AF15),"NO")</f>
        <v>13.923106551934325</v>
      </c>
      <c r="AG65" s="31">
        <f t="shared" si="72"/>
        <v>3.7298740680707851</v>
      </c>
    </row>
    <row r="66" spans="2:33" x14ac:dyDescent="0.2">
      <c r="B66" s="5" t="s">
        <v>13</v>
      </c>
      <c r="C66" s="30">
        <f t="shared" ref="C66:AA66" si="73">IFERROR((C34-C16),"NO")</f>
        <v>-248.46769963229599</v>
      </c>
      <c r="D66" s="30">
        <f t="shared" si="73"/>
        <v>-365.5873557081577</v>
      </c>
      <c r="E66" s="30">
        <f t="shared" si="73"/>
        <v>-336.30683658545604</v>
      </c>
      <c r="F66" s="30">
        <f t="shared" si="73"/>
        <v>-445.91058439974586</v>
      </c>
      <c r="G66" s="30">
        <f t="shared" si="73"/>
        <v>-326.60291238207719</v>
      </c>
      <c r="H66" s="30">
        <f t="shared" si="73"/>
        <v>-439.55595843098126</v>
      </c>
      <c r="I66" s="30">
        <f t="shared" si="73"/>
        <v>-468.97547207334719</v>
      </c>
      <c r="J66" s="30">
        <f t="shared" si="73"/>
        <v>-316.27365927411302</v>
      </c>
      <c r="K66" s="30">
        <f t="shared" si="73"/>
        <v>-315.26388136713649</v>
      </c>
      <c r="L66" s="30">
        <f t="shared" si="73"/>
        <v>-390.12081913316797</v>
      </c>
      <c r="M66" s="30">
        <f t="shared" si="73"/>
        <v>-357.88597785583988</v>
      </c>
      <c r="N66" s="30">
        <f t="shared" si="73"/>
        <v>-515.97703148471192</v>
      </c>
      <c r="O66" s="30">
        <f t="shared" si="73"/>
        <v>-93.600284731743159</v>
      </c>
      <c r="P66" s="30">
        <f t="shared" si="73"/>
        <v>24.198443513727398</v>
      </c>
      <c r="Q66" s="30">
        <f t="shared" si="73"/>
        <v>-130.64823707190226</v>
      </c>
      <c r="R66" s="30">
        <f t="shared" si="73"/>
        <v>-226.41747796277923</v>
      </c>
      <c r="S66" s="30">
        <f t="shared" si="73"/>
        <v>-404.51491892784543</v>
      </c>
      <c r="T66" s="30">
        <f t="shared" si="73"/>
        <v>-576.37572177045513</v>
      </c>
      <c r="U66" s="30">
        <f t="shared" si="73"/>
        <v>-493.16129574023944</v>
      </c>
      <c r="V66" s="30">
        <f t="shared" si="73"/>
        <v>-562.24938724735694</v>
      </c>
      <c r="W66" s="30">
        <f t="shared" si="73"/>
        <v>-726.16870057622145</v>
      </c>
      <c r="X66" s="30">
        <f t="shared" si="73"/>
        <v>-801.84104766482778</v>
      </c>
      <c r="Y66" s="30">
        <f t="shared" si="73"/>
        <v>-715.28421522382996</v>
      </c>
      <c r="Z66" s="30">
        <f t="shared" si="73"/>
        <v>-608.81706833373755</v>
      </c>
      <c r="AA66" s="30">
        <f t="shared" si="73"/>
        <v>-811.11285594560468</v>
      </c>
      <c r="AB66" s="30">
        <f t="shared" si="40"/>
        <v>-1012.9934904431284</v>
      </c>
      <c r="AC66" s="30">
        <f t="shared" ref="AC66:AE66" si="74">IFERROR((AC34-AC16),"NO")</f>
        <v>-1491.4636233667989</v>
      </c>
      <c r="AD66" s="30">
        <f t="shared" si="74"/>
        <v>-771.97539850202156</v>
      </c>
      <c r="AE66" s="30">
        <f t="shared" si="74"/>
        <v>-516.91194180093589</v>
      </c>
      <c r="AF66" s="30">
        <f t="shared" ref="AF66:AG66" si="75">IFERROR((AF34-AF16),"NO")</f>
        <v>-228.2877404163446</v>
      </c>
      <c r="AG66" s="30">
        <f t="shared" si="75"/>
        <v>102.9813385962043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AJ67"/>
  <sheetViews>
    <sheetView zoomScale="75" zoomScaleNormal="75" workbookViewId="0">
      <pane ySplit="1" topLeftCell="A2" activePane="bottomLeft" state="frozen"/>
      <selection activeCell="B38" sqref="B38"/>
      <selection pane="bottomLeft" activeCell="A26" sqref="A26:XFD26"/>
    </sheetView>
  </sheetViews>
  <sheetFormatPr defaultColWidth="9.140625" defaultRowHeight="15" x14ac:dyDescent="0.2"/>
  <cols>
    <col min="1" max="1" width="3.28515625" style="5" customWidth="1"/>
    <col min="2" max="2" width="46.28515625" style="5" customWidth="1"/>
    <col min="3" max="3" width="14" style="5" bestFit="1" customWidth="1"/>
    <col min="4" max="30" width="9.28515625" style="5" bestFit="1" customWidth="1"/>
    <col min="31" max="32" width="9.28515625" style="5" customWidth="1"/>
    <col min="33" max="33" width="9.85546875" style="5" bestFit="1" customWidth="1"/>
    <col min="34" max="34" width="9.28515625" style="5" customWidth="1"/>
    <col min="35" max="35" width="11.42578125" style="5" customWidth="1"/>
    <col min="36" max="16384" width="9.140625" style="5"/>
  </cols>
  <sheetData>
    <row r="1" spans="2:34" ht="15.75" customHeight="1" x14ac:dyDescent="0.2">
      <c r="B1" s="19" t="s">
        <v>125</v>
      </c>
    </row>
    <row r="2" spans="2:34" ht="18" x14ac:dyDescent="0.2">
      <c r="B2" s="10" t="s">
        <v>148</v>
      </c>
    </row>
    <row r="3" spans="2:34" ht="20.25" customHeight="1" x14ac:dyDescent="0.2">
      <c r="B3" s="4" t="s">
        <v>147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/>
    </row>
    <row r="4" spans="2:34" x14ac:dyDescent="0.2">
      <c r="B4" s="9" t="s">
        <v>20</v>
      </c>
      <c r="C4" s="25">
        <f>SUM(C5:C8)</f>
        <v>30949.109880510598</v>
      </c>
      <c r="D4" s="25">
        <f t="shared" ref="D4:AG4" si="0">SUM(D5:D8)</f>
        <v>31808.613274842119</v>
      </c>
      <c r="E4" s="25">
        <f t="shared" si="0"/>
        <v>31695.037615161636</v>
      </c>
      <c r="F4" s="25">
        <f t="shared" si="0"/>
        <v>31867.486180905842</v>
      </c>
      <c r="G4" s="25">
        <f t="shared" si="0"/>
        <v>32829.836670225821</v>
      </c>
      <c r="H4" s="25">
        <f t="shared" si="0"/>
        <v>33735.023488134757</v>
      </c>
      <c r="I4" s="25">
        <f t="shared" si="0"/>
        <v>35345.589280343716</v>
      </c>
      <c r="J4" s="25">
        <f t="shared" si="0"/>
        <v>36450.969385786666</v>
      </c>
      <c r="K4" s="25">
        <f t="shared" si="0"/>
        <v>38674.273769933978</v>
      </c>
      <c r="L4" s="25">
        <f t="shared" si="0"/>
        <v>40047.415243050971</v>
      </c>
      <c r="M4" s="25">
        <f t="shared" si="0"/>
        <v>42387.515347880304</v>
      </c>
      <c r="N4" s="25">
        <f t="shared" si="0"/>
        <v>44422.494788699565</v>
      </c>
      <c r="O4" s="25">
        <f t="shared" si="0"/>
        <v>43278.743124229382</v>
      </c>
      <c r="P4" s="25">
        <f t="shared" si="0"/>
        <v>43243.768944746625</v>
      </c>
      <c r="Q4" s="25">
        <f t="shared" si="0"/>
        <v>43702.177368089739</v>
      </c>
      <c r="R4" s="25">
        <f t="shared" si="0"/>
        <v>45614.42262427479</v>
      </c>
      <c r="S4" s="25">
        <f t="shared" si="0"/>
        <v>45116.61468824467</v>
      </c>
      <c r="T4" s="25">
        <f t="shared" si="0"/>
        <v>45040.795826140893</v>
      </c>
      <c r="U4" s="25">
        <f t="shared" si="0"/>
        <v>45153.677055319378</v>
      </c>
      <c r="V4" s="25">
        <f t="shared" si="0"/>
        <v>40691.575061966811</v>
      </c>
      <c r="W4" s="25">
        <f t="shared" si="0"/>
        <v>40359.621047856301</v>
      </c>
      <c r="X4" s="25">
        <f t="shared" si="0"/>
        <v>36821.658837670155</v>
      </c>
      <c r="Y4" s="25">
        <f t="shared" si="0"/>
        <v>36910.960452223437</v>
      </c>
      <c r="Z4" s="25">
        <f t="shared" si="0"/>
        <v>35764.714652491355</v>
      </c>
      <c r="AA4" s="25">
        <f t="shared" si="0"/>
        <v>35091.661925162531</v>
      </c>
      <c r="AB4" s="25">
        <f t="shared" si="0"/>
        <v>36756.779158725396</v>
      </c>
      <c r="AC4" s="25">
        <f t="shared" si="0"/>
        <v>38266.55348243755</v>
      </c>
      <c r="AD4" s="25">
        <f t="shared" si="0"/>
        <v>36951.655080654804</v>
      </c>
      <c r="AE4" s="25">
        <f t="shared" si="0"/>
        <v>36728.419063360314</v>
      </c>
      <c r="AF4" s="25">
        <f t="shared" si="0"/>
        <v>35154.098243740125</v>
      </c>
      <c r="AG4" s="25">
        <f t="shared" si="0"/>
        <v>33049.741302834038</v>
      </c>
      <c r="AH4" s="25"/>
    </row>
    <row r="5" spans="2:34" x14ac:dyDescent="0.2">
      <c r="B5" s="38" t="s">
        <v>14</v>
      </c>
      <c r="C5" s="25">
        <v>11216.004414086488</v>
      </c>
      <c r="D5" s="25">
        <v>11676.910322745531</v>
      </c>
      <c r="E5" s="25">
        <v>12338.099705902803</v>
      </c>
      <c r="F5" s="25">
        <v>12354.402876717988</v>
      </c>
      <c r="G5" s="25">
        <v>12691.717796244775</v>
      </c>
      <c r="H5" s="25">
        <v>13376.332679139878</v>
      </c>
      <c r="I5" s="25">
        <v>14096.076244352322</v>
      </c>
      <c r="J5" s="25">
        <v>14753.523960022885</v>
      </c>
      <c r="K5" s="25">
        <v>15134.315706462596</v>
      </c>
      <c r="L5" s="25">
        <v>15792.721771461645</v>
      </c>
      <c r="M5" s="25">
        <v>16109.090795707352</v>
      </c>
      <c r="N5" s="25">
        <v>17326.325402957977</v>
      </c>
      <c r="O5" s="25">
        <v>16410.685687288791</v>
      </c>
      <c r="P5" s="25">
        <v>15715.347823829881</v>
      </c>
      <c r="Q5" s="25">
        <v>15326.056290479886</v>
      </c>
      <c r="R5" s="25">
        <v>15818.512225957358</v>
      </c>
      <c r="S5" s="25">
        <v>15065.632218679903</v>
      </c>
      <c r="T5" s="25">
        <v>14571.336047482697</v>
      </c>
      <c r="U5" s="25">
        <v>14691.409517446351</v>
      </c>
      <c r="V5" s="25">
        <v>13103.029632579352</v>
      </c>
      <c r="W5" s="25">
        <v>13363.774327566085</v>
      </c>
      <c r="X5" s="25">
        <v>11967.96084898349</v>
      </c>
      <c r="Y5" s="25">
        <v>12810.543330479657</v>
      </c>
      <c r="Z5" s="25">
        <v>11449.186240392362</v>
      </c>
      <c r="AA5" s="25">
        <v>11244.341340079416</v>
      </c>
      <c r="AB5" s="25">
        <v>11853.537708259148</v>
      </c>
      <c r="AC5" s="25">
        <v>12575.043447996177</v>
      </c>
      <c r="AD5" s="25">
        <v>11801.855594135395</v>
      </c>
      <c r="AE5" s="25">
        <v>10540.626959295259</v>
      </c>
      <c r="AF5" s="25">
        <v>9335.728475631593</v>
      </c>
      <c r="AG5" s="25">
        <v>8635.2869766979093</v>
      </c>
      <c r="AH5" s="25"/>
    </row>
    <row r="6" spans="2:34" x14ac:dyDescent="0.2">
      <c r="B6" s="38" t="s">
        <v>15</v>
      </c>
      <c r="C6" s="25">
        <v>4098.6252576650231</v>
      </c>
      <c r="D6" s="25">
        <v>4186.8305588077283</v>
      </c>
      <c r="E6" s="25">
        <v>3863.6301126647327</v>
      </c>
      <c r="F6" s="25">
        <v>4072.525017785068</v>
      </c>
      <c r="G6" s="25">
        <v>4313.3023309139471</v>
      </c>
      <c r="H6" s="25">
        <v>4332.4782043675968</v>
      </c>
      <c r="I6" s="25">
        <v>4199.3840457767219</v>
      </c>
      <c r="J6" s="25">
        <v>4542.5109538692404</v>
      </c>
      <c r="K6" s="25">
        <v>4525.3656694440006</v>
      </c>
      <c r="L6" s="25">
        <v>4695.7008835045435</v>
      </c>
      <c r="M6" s="25">
        <v>5480.7817077938735</v>
      </c>
      <c r="N6" s="25">
        <v>5445.6765514218259</v>
      </c>
      <c r="O6" s="25">
        <v>5108.6691731266192</v>
      </c>
      <c r="P6" s="25">
        <v>5222.7066322336714</v>
      </c>
      <c r="Q6" s="25">
        <v>5293.279462569817</v>
      </c>
      <c r="R6" s="25">
        <v>5472.5973813232567</v>
      </c>
      <c r="S6" s="25">
        <v>5261.5644141618304</v>
      </c>
      <c r="T6" s="25">
        <v>5349.289857274558</v>
      </c>
      <c r="U6" s="25">
        <v>5159.0504368653164</v>
      </c>
      <c r="V6" s="25">
        <v>4136.058789569106</v>
      </c>
      <c r="W6" s="25">
        <v>4149.7691224603223</v>
      </c>
      <c r="X6" s="25">
        <v>3681.1782485413833</v>
      </c>
      <c r="Y6" s="25">
        <v>3759.5137624159684</v>
      </c>
      <c r="Z6" s="25">
        <v>3954.1954114556302</v>
      </c>
      <c r="AA6" s="25">
        <v>4179.4600932515532</v>
      </c>
      <c r="AB6" s="25">
        <v>4271.3860132129339</v>
      </c>
      <c r="AC6" s="25">
        <v>4343.2226816823295</v>
      </c>
      <c r="AD6" s="25">
        <v>4465.1847377147042</v>
      </c>
      <c r="AE6" s="25">
        <v>4670.9482907024367</v>
      </c>
      <c r="AF6" s="25">
        <v>4588.5922259247054</v>
      </c>
      <c r="AG6" s="25">
        <v>4520.5666819596181</v>
      </c>
      <c r="AH6" s="25"/>
    </row>
    <row r="7" spans="2:34" x14ac:dyDescent="0.2">
      <c r="B7" s="38" t="s">
        <v>16</v>
      </c>
      <c r="C7" s="25">
        <v>5143.4672000156743</v>
      </c>
      <c r="D7" s="25">
        <v>5323.257268899285</v>
      </c>
      <c r="E7" s="25">
        <v>5751.1105335564898</v>
      </c>
      <c r="F7" s="25">
        <v>5726.1893938344137</v>
      </c>
      <c r="G7" s="25">
        <v>5976.6198920234146</v>
      </c>
      <c r="H7" s="25">
        <v>6269.4213911011111</v>
      </c>
      <c r="I7" s="25">
        <v>7316.3069129916612</v>
      </c>
      <c r="J7" s="25">
        <v>7692.904862824701</v>
      </c>
      <c r="K7" s="25">
        <v>9035.5627545077568</v>
      </c>
      <c r="L7" s="25">
        <v>9736.0232621099003</v>
      </c>
      <c r="M7" s="25">
        <v>10773.773869713317</v>
      </c>
      <c r="N7" s="25">
        <v>11295.75174958663</v>
      </c>
      <c r="O7" s="25">
        <v>11488.414553570541</v>
      </c>
      <c r="P7" s="25">
        <v>11690.424923469423</v>
      </c>
      <c r="Q7" s="25">
        <v>12408.294691829453</v>
      </c>
      <c r="R7" s="25">
        <v>13116.977824825755</v>
      </c>
      <c r="S7" s="25">
        <v>13794.555678857065</v>
      </c>
      <c r="T7" s="25">
        <v>14380.61494041599</v>
      </c>
      <c r="U7" s="25">
        <v>13656.635412948246</v>
      </c>
      <c r="V7" s="25">
        <v>12437.315630106124</v>
      </c>
      <c r="W7" s="25">
        <v>11522.693567989936</v>
      </c>
      <c r="X7" s="25">
        <v>11213.612918919633</v>
      </c>
      <c r="Y7" s="25">
        <v>10825.855715926156</v>
      </c>
      <c r="Z7" s="25">
        <v>11050.125170205885</v>
      </c>
      <c r="AA7" s="25">
        <v>11332.128608404819</v>
      </c>
      <c r="AB7" s="25">
        <v>11810.543637808074</v>
      </c>
      <c r="AC7" s="25">
        <v>12292.561899082282</v>
      </c>
      <c r="AD7" s="25">
        <v>12013.671326546082</v>
      </c>
      <c r="AE7" s="25">
        <v>12188.536987518593</v>
      </c>
      <c r="AF7" s="25">
        <v>12196.072147822428</v>
      </c>
      <c r="AG7" s="25">
        <v>10283.252396517295</v>
      </c>
      <c r="AH7" s="25"/>
    </row>
    <row r="8" spans="2:34" x14ac:dyDescent="0.2">
      <c r="B8" s="38" t="s">
        <v>17</v>
      </c>
      <c r="C8" s="25">
        <v>10491.013008743412</v>
      </c>
      <c r="D8" s="25">
        <v>10621.615124389577</v>
      </c>
      <c r="E8" s="25">
        <v>9742.1972630376113</v>
      </c>
      <c r="F8" s="25">
        <v>9714.3688925683709</v>
      </c>
      <c r="G8" s="25">
        <v>9848.1966510436851</v>
      </c>
      <c r="H8" s="25">
        <v>9756.791213526174</v>
      </c>
      <c r="I8" s="25">
        <v>9733.8220772230125</v>
      </c>
      <c r="J8" s="25">
        <v>9462.0296090698375</v>
      </c>
      <c r="K8" s="25">
        <v>9979.029639519631</v>
      </c>
      <c r="L8" s="25">
        <v>9822.9693259748819</v>
      </c>
      <c r="M8" s="25">
        <v>10023.868974665764</v>
      </c>
      <c r="N8" s="25">
        <v>10354.741084733134</v>
      </c>
      <c r="O8" s="25">
        <v>10270.973710243428</v>
      </c>
      <c r="P8" s="25">
        <v>10615.289565213652</v>
      </c>
      <c r="Q8" s="25">
        <v>10674.546923210581</v>
      </c>
      <c r="R8" s="25">
        <v>11206.335192168423</v>
      </c>
      <c r="S8" s="25">
        <v>10994.862376545869</v>
      </c>
      <c r="T8" s="25">
        <v>10739.554980967652</v>
      </c>
      <c r="U8" s="25">
        <v>11646.581688059468</v>
      </c>
      <c r="V8" s="25">
        <v>11015.171009712225</v>
      </c>
      <c r="W8" s="25">
        <v>11323.384029839954</v>
      </c>
      <c r="X8" s="25">
        <v>9958.9068212256498</v>
      </c>
      <c r="Y8" s="25">
        <v>9515.0476434016546</v>
      </c>
      <c r="Z8" s="25">
        <v>9311.2078304374809</v>
      </c>
      <c r="AA8" s="25">
        <v>8335.7318834267444</v>
      </c>
      <c r="AB8" s="25">
        <v>8821.3117994452386</v>
      </c>
      <c r="AC8" s="25">
        <v>9055.7254536767559</v>
      </c>
      <c r="AD8" s="25">
        <v>8670.9434222586242</v>
      </c>
      <c r="AE8" s="25">
        <v>9328.3068258440271</v>
      </c>
      <c r="AF8" s="25">
        <v>9033.7053943614046</v>
      </c>
      <c r="AG8" s="25">
        <v>9610.6352476592147</v>
      </c>
      <c r="AH8" s="25"/>
    </row>
    <row r="9" spans="2:34" x14ac:dyDescent="0.2">
      <c r="B9" s="9" t="s">
        <v>21</v>
      </c>
      <c r="C9" s="25">
        <f>SUM(C10:C11)</f>
        <v>118.53954780776516</v>
      </c>
      <c r="D9" s="25">
        <f t="shared" ref="D9:AG9" si="1">SUM(D10:D11)</f>
        <v>108.0366334516635</v>
      </c>
      <c r="E9" s="25">
        <f t="shared" si="1"/>
        <v>102.73697772340452</v>
      </c>
      <c r="F9" s="25">
        <f t="shared" si="1"/>
        <v>106.95985234380231</v>
      </c>
      <c r="G9" s="25">
        <f t="shared" si="1"/>
        <v>105.46797511990397</v>
      </c>
      <c r="H9" s="25">
        <f t="shared" si="1"/>
        <v>105.98767485337423</v>
      </c>
      <c r="I9" s="25">
        <f t="shared" si="1"/>
        <v>106.34284812714711</v>
      </c>
      <c r="J9" s="25">
        <f t="shared" si="1"/>
        <v>103.91423342717789</v>
      </c>
      <c r="K9" s="25">
        <f t="shared" si="1"/>
        <v>88.931581527575219</v>
      </c>
      <c r="L9" s="25">
        <f t="shared" si="1"/>
        <v>128.41057035418362</v>
      </c>
      <c r="M9" s="25">
        <f t="shared" si="1"/>
        <v>93.148431907587991</v>
      </c>
      <c r="N9" s="25">
        <f t="shared" si="1"/>
        <v>164.13528848941215</v>
      </c>
      <c r="O9" s="25">
        <f t="shared" si="1"/>
        <v>83.023522924875792</v>
      </c>
      <c r="P9" s="25">
        <f t="shared" si="1"/>
        <v>830.64220262650861</v>
      </c>
      <c r="Q9" s="25">
        <f t="shared" si="1"/>
        <v>92.464412815983806</v>
      </c>
      <c r="R9" s="25">
        <f t="shared" si="1"/>
        <v>82.52450025463834</v>
      </c>
      <c r="S9" s="25">
        <f t="shared" si="1"/>
        <v>95.762661051852234</v>
      </c>
      <c r="T9" s="25">
        <f t="shared" si="1"/>
        <v>105.27637168534685</v>
      </c>
      <c r="U9" s="25">
        <f t="shared" si="1"/>
        <v>99.317862057410409</v>
      </c>
      <c r="V9" s="25">
        <f t="shared" si="1"/>
        <v>93.982253663324556</v>
      </c>
      <c r="W9" s="25">
        <f t="shared" si="1"/>
        <v>97.390432994450393</v>
      </c>
      <c r="X9" s="25">
        <f t="shared" si="1"/>
        <v>89.142909095209092</v>
      </c>
      <c r="Y9" s="25">
        <f t="shared" si="1"/>
        <v>87.41621294942945</v>
      </c>
      <c r="Z9" s="25">
        <f t="shared" si="1"/>
        <v>85.310102202620499</v>
      </c>
      <c r="AA9" s="25">
        <f t="shared" si="1"/>
        <v>98.200323411863167</v>
      </c>
      <c r="AB9" s="25">
        <f t="shared" si="1"/>
        <v>99.193408808183591</v>
      </c>
      <c r="AC9" s="25">
        <f t="shared" si="1"/>
        <v>100.36211410784466</v>
      </c>
      <c r="AD9" s="25">
        <f t="shared" si="1"/>
        <v>105.69847458311118</v>
      </c>
      <c r="AE9" s="25">
        <f t="shared" si="1"/>
        <v>106.61438279306054</v>
      </c>
      <c r="AF9" s="25">
        <f t="shared" si="1"/>
        <v>101.62210986064997</v>
      </c>
      <c r="AG9" s="25">
        <f t="shared" si="1"/>
        <v>102.29112940180231</v>
      </c>
      <c r="AH9" s="25"/>
    </row>
    <row r="10" spans="2:34" x14ac:dyDescent="0.2">
      <c r="B10" s="38" t="s">
        <v>18</v>
      </c>
      <c r="C10" s="25">
        <v>62.223355600000012</v>
      </c>
      <c r="D10" s="25">
        <v>50.32651400000001</v>
      </c>
      <c r="E10" s="25">
        <v>45.631261200000012</v>
      </c>
      <c r="F10" s="25">
        <v>42.141752722216282</v>
      </c>
      <c r="G10" s="25">
        <v>39.480420000000002</v>
      </c>
      <c r="H10" s="25">
        <v>37.329398400000002</v>
      </c>
      <c r="I10" s="25">
        <v>35.30406880000001</v>
      </c>
      <c r="J10" s="25">
        <v>33.758432400000004</v>
      </c>
      <c r="K10" s="25">
        <v>32.435664800000005</v>
      </c>
      <c r="L10" s="25">
        <v>31.262977200000005</v>
      </c>
      <c r="M10" s="25">
        <v>30.263256800000001</v>
      </c>
      <c r="N10" s="25">
        <v>29.330697200000007</v>
      </c>
      <c r="O10" s="25">
        <v>28.475991600000004</v>
      </c>
      <c r="P10" s="25">
        <v>27.716399200000001</v>
      </c>
      <c r="Q10" s="25">
        <v>27.046854800000002</v>
      </c>
      <c r="R10" s="25">
        <v>26.372245200000002</v>
      </c>
      <c r="S10" s="25">
        <v>25.810570800000001</v>
      </c>
      <c r="T10" s="25">
        <v>25.231074400000001</v>
      </c>
      <c r="U10" s="25">
        <v>24.729432000000003</v>
      </c>
      <c r="V10" s="25">
        <v>24.257805600000001</v>
      </c>
      <c r="W10" s="25">
        <v>23.781114000000006</v>
      </c>
      <c r="X10" s="25">
        <v>23.369519600000004</v>
      </c>
      <c r="Y10" s="25">
        <v>22.957925200000002</v>
      </c>
      <c r="Z10" s="25">
        <v>22.564152800000006</v>
      </c>
      <c r="AA10" s="25">
        <v>22.217655600000001</v>
      </c>
      <c r="AB10" s="25">
        <v>21.883915200000001</v>
      </c>
      <c r="AC10" s="25">
        <v>21.550174800000001</v>
      </c>
      <c r="AD10" s="25">
        <v>20.568276399999998</v>
      </c>
      <c r="AE10" s="25">
        <v>20.294568000000002</v>
      </c>
      <c r="AF10" s="25">
        <v>20.020859600000009</v>
      </c>
      <c r="AG10" s="25">
        <v>19.782232399999998</v>
      </c>
      <c r="AH10" s="25"/>
    </row>
    <row r="11" spans="2:34" x14ac:dyDescent="0.2">
      <c r="B11" s="38" t="s">
        <v>19</v>
      </c>
      <c r="C11" s="25">
        <v>56.316192207765155</v>
      </c>
      <c r="D11" s="25">
        <v>57.710119451663488</v>
      </c>
      <c r="E11" s="25">
        <v>57.105716523404517</v>
      </c>
      <c r="F11" s="25">
        <v>64.818099621586029</v>
      </c>
      <c r="G11" s="25">
        <v>65.987555119903973</v>
      </c>
      <c r="H11" s="25">
        <v>68.658276453374228</v>
      </c>
      <c r="I11" s="25">
        <v>71.038779327147097</v>
      </c>
      <c r="J11" s="25">
        <v>70.155801027177887</v>
      </c>
      <c r="K11" s="25">
        <v>56.495916727575207</v>
      </c>
      <c r="L11" s="25">
        <v>97.14759315418361</v>
      </c>
      <c r="M11" s="25">
        <v>62.88517510758799</v>
      </c>
      <c r="N11" s="25">
        <v>134.80459128941214</v>
      </c>
      <c r="O11" s="25">
        <v>54.547531324875784</v>
      </c>
      <c r="P11" s="25">
        <v>802.92580342650865</v>
      </c>
      <c r="Q11" s="25">
        <v>65.417558015983801</v>
      </c>
      <c r="R11" s="25">
        <v>56.152255054638339</v>
      </c>
      <c r="S11" s="25">
        <v>69.952090251852226</v>
      </c>
      <c r="T11" s="25">
        <v>80.045297285346848</v>
      </c>
      <c r="U11" s="25">
        <v>74.588430057410406</v>
      </c>
      <c r="V11" s="25">
        <v>69.724448063324559</v>
      </c>
      <c r="W11" s="25">
        <v>73.609318994450391</v>
      </c>
      <c r="X11" s="25">
        <v>65.773389495209088</v>
      </c>
      <c r="Y11" s="25">
        <v>64.458287749429445</v>
      </c>
      <c r="Z11" s="25">
        <v>62.745949402620489</v>
      </c>
      <c r="AA11" s="25">
        <v>75.982667811863166</v>
      </c>
      <c r="AB11" s="25">
        <v>77.309493608183587</v>
      </c>
      <c r="AC11" s="25">
        <v>78.811939307844654</v>
      </c>
      <c r="AD11" s="25">
        <v>85.130198183111176</v>
      </c>
      <c r="AE11" s="25">
        <v>86.319814793060544</v>
      </c>
      <c r="AF11" s="25">
        <v>81.601250260649962</v>
      </c>
      <c r="AG11" s="25">
        <v>82.50889700180231</v>
      </c>
      <c r="AH11" s="25"/>
    </row>
    <row r="12" spans="2:34" ht="18" x14ac:dyDescent="0.2">
      <c r="B12" s="8" t="s">
        <v>118</v>
      </c>
      <c r="C12" s="26">
        <f>C4+C9</f>
        <v>31067.649428318364</v>
      </c>
      <c r="D12" s="26">
        <f t="shared" ref="D12:X12" si="2">D4+D9</f>
        <v>31916.649908293781</v>
      </c>
      <c r="E12" s="26">
        <f t="shared" si="2"/>
        <v>31797.774592885042</v>
      </c>
      <c r="F12" s="26">
        <f t="shared" si="2"/>
        <v>31974.446033249646</v>
      </c>
      <c r="G12" s="26">
        <f t="shared" si="2"/>
        <v>32935.304645345728</v>
      </c>
      <c r="H12" s="26">
        <f t="shared" si="2"/>
        <v>33841.011162988128</v>
      </c>
      <c r="I12" s="26">
        <f t="shared" si="2"/>
        <v>35451.932128470864</v>
      </c>
      <c r="J12" s="26">
        <f t="shared" si="2"/>
        <v>36554.883619213841</v>
      </c>
      <c r="K12" s="26">
        <f t="shared" si="2"/>
        <v>38763.205351461555</v>
      </c>
      <c r="L12" s="26">
        <f t="shared" si="2"/>
        <v>40175.825813405158</v>
      </c>
      <c r="M12" s="26">
        <f t="shared" si="2"/>
        <v>42480.663779787894</v>
      </c>
      <c r="N12" s="26">
        <f t="shared" si="2"/>
        <v>44586.63007718898</v>
      </c>
      <c r="O12" s="26">
        <f t="shared" si="2"/>
        <v>43361.766647154262</v>
      </c>
      <c r="P12" s="26">
        <f t="shared" si="2"/>
        <v>44074.411147373132</v>
      </c>
      <c r="Q12" s="26">
        <f t="shared" si="2"/>
        <v>43794.641780905724</v>
      </c>
      <c r="R12" s="26">
        <f t="shared" si="2"/>
        <v>45696.947124529426</v>
      </c>
      <c r="S12" s="26">
        <f t="shared" si="2"/>
        <v>45212.377349296519</v>
      </c>
      <c r="T12" s="26">
        <f t="shared" si="2"/>
        <v>45146.072197826237</v>
      </c>
      <c r="U12" s="26">
        <f t="shared" si="2"/>
        <v>45252.994917376789</v>
      </c>
      <c r="V12" s="26">
        <f t="shared" si="2"/>
        <v>40785.557315630133</v>
      </c>
      <c r="W12" s="26">
        <f t="shared" si="2"/>
        <v>40457.01148085075</v>
      </c>
      <c r="X12" s="26">
        <f t="shared" si="2"/>
        <v>36910.801746765363</v>
      </c>
      <c r="Y12" s="26">
        <f t="shared" ref="Y12:AC12" si="3">Y4+Y9</f>
        <v>36998.376665172866</v>
      </c>
      <c r="Z12" s="26">
        <f t="shared" si="3"/>
        <v>35850.024754693979</v>
      </c>
      <c r="AA12" s="26">
        <f t="shared" si="3"/>
        <v>35189.862248574391</v>
      </c>
      <c r="AB12" s="26">
        <f t="shared" si="3"/>
        <v>36855.972567533579</v>
      </c>
      <c r="AC12" s="26">
        <f t="shared" si="3"/>
        <v>38366.915596545397</v>
      </c>
      <c r="AD12" s="26">
        <f t="shared" ref="AD12:AE12" si="4">AD4+AD9</f>
        <v>37057.353555237918</v>
      </c>
      <c r="AE12" s="26">
        <f t="shared" si="4"/>
        <v>36835.033446153371</v>
      </c>
      <c r="AF12" s="26">
        <f t="shared" ref="AF12:AG12" si="5">AF4+AF9</f>
        <v>35255.720353600773</v>
      </c>
      <c r="AG12" s="26">
        <f t="shared" si="5"/>
        <v>33152.032432235843</v>
      </c>
      <c r="AH12" s="26"/>
    </row>
    <row r="13" spans="2:34" x14ac:dyDescent="0.2">
      <c r="B13" s="20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2:34" x14ac:dyDescent="0.2">
      <c r="B14" s="19" t="s">
        <v>127</v>
      </c>
    </row>
    <row r="15" spans="2:34" ht="18" x14ac:dyDescent="0.2">
      <c r="B15" s="10" t="s">
        <v>149</v>
      </c>
    </row>
    <row r="16" spans="2:34" x14ac:dyDescent="0.2">
      <c r="B16" s="4" t="s">
        <v>147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  <c r="AE16" s="4">
        <v>2018</v>
      </c>
      <c r="AF16" s="4">
        <v>2019</v>
      </c>
      <c r="AG16" s="4">
        <v>2020</v>
      </c>
      <c r="AH16" s="4"/>
    </row>
    <row r="17" spans="2:35" x14ac:dyDescent="0.2">
      <c r="B17" s="9" t="s">
        <v>20</v>
      </c>
      <c r="C17" s="25">
        <v>30949.04984091633</v>
      </c>
      <c r="D17" s="25">
        <v>31808.571708918877</v>
      </c>
      <c r="E17" s="25">
        <v>31694.933814991215</v>
      </c>
      <c r="F17" s="25">
        <v>31867.297682376222</v>
      </c>
      <c r="G17" s="25">
        <v>32829.449774638037</v>
      </c>
      <c r="H17" s="25">
        <v>33734.39607504876</v>
      </c>
      <c r="I17" s="25">
        <v>35344.46774693465</v>
      </c>
      <c r="J17" s="25">
        <v>36448.835847775277</v>
      </c>
      <c r="K17" s="25">
        <v>38671.038306175316</v>
      </c>
      <c r="L17" s="25">
        <v>40046.43042665071</v>
      </c>
      <c r="M17" s="25">
        <v>42386.280305993496</v>
      </c>
      <c r="N17" s="25">
        <v>44421.284549441451</v>
      </c>
      <c r="O17" s="25">
        <v>43277.519623630898</v>
      </c>
      <c r="P17" s="25">
        <v>43242.724672970166</v>
      </c>
      <c r="Q17" s="25">
        <v>43701.171349249555</v>
      </c>
      <c r="R17" s="25">
        <v>45613.356205739459</v>
      </c>
      <c r="S17" s="25">
        <v>45115.555428307052</v>
      </c>
      <c r="T17" s="25">
        <v>45039.864829851773</v>
      </c>
      <c r="U17" s="25">
        <v>45152.875906909918</v>
      </c>
      <c r="V17" s="25">
        <v>40690.956171874714</v>
      </c>
      <c r="W17" s="25">
        <v>40357.971178102009</v>
      </c>
      <c r="X17" s="25">
        <v>36820.25226087949</v>
      </c>
      <c r="Y17" s="25">
        <v>36910.619087812316</v>
      </c>
      <c r="Z17" s="25">
        <v>35764.563548351944</v>
      </c>
      <c r="AA17" s="25">
        <v>35091.498821985253</v>
      </c>
      <c r="AB17" s="25">
        <v>36756.770126952673</v>
      </c>
      <c r="AC17" s="25">
        <v>38266.549666663566</v>
      </c>
      <c r="AD17" s="25">
        <v>36951.572666927255</v>
      </c>
      <c r="AE17" s="25">
        <v>36728.257378683236</v>
      </c>
      <c r="AF17" s="25">
        <v>35156.314007514913</v>
      </c>
      <c r="AG17" s="25">
        <v>33019.852985128768</v>
      </c>
      <c r="AH17" s="25"/>
    </row>
    <row r="18" spans="2:35" x14ac:dyDescent="0.2">
      <c r="B18" s="38" t="s">
        <v>14</v>
      </c>
      <c r="C18" s="25">
        <v>11216.004414086488</v>
      </c>
      <c r="D18" s="25">
        <v>11676.910322745531</v>
      </c>
      <c r="E18" s="25">
        <v>12338.099705902803</v>
      </c>
      <c r="F18" s="25">
        <v>12354.402876717988</v>
      </c>
      <c r="G18" s="25">
        <v>12691.717796244775</v>
      </c>
      <c r="H18" s="25">
        <v>13376.332679139878</v>
      </c>
      <c r="I18" s="25">
        <v>14096.07624435232</v>
      </c>
      <c r="J18" s="25">
        <v>14753.523960022887</v>
      </c>
      <c r="K18" s="25">
        <v>15134.315706462596</v>
      </c>
      <c r="L18" s="25">
        <v>15792.721771461645</v>
      </c>
      <c r="M18" s="25">
        <v>16109.09079570735</v>
      </c>
      <c r="N18" s="25">
        <v>17326.325402957977</v>
      </c>
      <c r="O18" s="25">
        <v>16410.685687288791</v>
      </c>
      <c r="P18" s="25">
        <v>15715.347823829881</v>
      </c>
      <c r="Q18" s="25">
        <v>15326.056290479886</v>
      </c>
      <c r="R18" s="25">
        <v>15818.512225957358</v>
      </c>
      <c r="S18" s="25">
        <v>15065.632218679904</v>
      </c>
      <c r="T18" s="25">
        <v>14571.336047482697</v>
      </c>
      <c r="U18" s="25">
        <v>14691.409517446351</v>
      </c>
      <c r="V18" s="25">
        <v>13103.029632579352</v>
      </c>
      <c r="W18" s="25">
        <v>13363.774327566085</v>
      </c>
      <c r="X18" s="25">
        <v>11967.960848983492</v>
      </c>
      <c r="Y18" s="25">
        <v>12810.543330479655</v>
      </c>
      <c r="Z18" s="25">
        <v>11449.186240392362</v>
      </c>
      <c r="AA18" s="25">
        <v>11244.341340079416</v>
      </c>
      <c r="AB18" s="25">
        <v>11853.537708259148</v>
      </c>
      <c r="AC18" s="25">
        <v>12575.043447996177</v>
      </c>
      <c r="AD18" s="25">
        <v>11801.855594135395</v>
      </c>
      <c r="AE18" s="25">
        <v>10540.626959295261</v>
      </c>
      <c r="AF18" s="25">
        <v>9335.5338269488893</v>
      </c>
      <c r="AG18" s="25">
        <v>8635.0141301955755</v>
      </c>
      <c r="AH18" s="25"/>
    </row>
    <row r="19" spans="2:35" x14ac:dyDescent="0.2">
      <c r="B19" s="38" t="s">
        <v>15</v>
      </c>
      <c r="C19" s="25">
        <v>4065.4846180495597</v>
      </c>
      <c r="D19" s="25">
        <v>4149.9725489177308</v>
      </c>
      <c r="E19" s="25">
        <v>3823.9701850283518</v>
      </c>
      <c r="F19" s="25">
        <v>4030.7026447734861</v>
      </c>
      <c r="G19" s="25">
        <v>4262.6058667676052</v>
      </c>
      <c r="H19" s="25">
        <v>4277.9241018321809</v>
      </c>
      <c r="I19" s="25">
        <v>4147.9823862001904</v>
      </c>
      <c r="J19" s="25">
        <v>4486.3108241210539</v>
      </c>
      <c r="K19" s="25">
        <v>4467.2556592696692</v>
      </c>
      <c r="L19" s="25">
        <v>4631.0239783258821</v>
      </c>
      <c r="M19" s="25">
        <v>5413.5953055545233</v>
      </c>
      <c r="N19" s="25">
        <v>5385.2878743777392</v>
      </c>
      <c r="O19" s="25">
        <v>5054.4116149129068</v>
      </c>
      <c r="P19" s="25">
        <v>5176.8712613333782</v>
      </c>
      <c r="Q19" s="25">
        <v>5259.9293168455806</v>
      </c>
      <c r="R19" s="25">
        <v>5441.0040386572236</v>
      </c>
      <c r="S19" s="25">
        <v>5249.1118414813827</v>
      </c>
      <c r="T19" s="25">
        <v>5350.9944053695672</v>
      </c>
      <c r="U19" s="25">
        <v>5165.299549936517</v>
      </c>
      <c r="V19" s="25">
        <v>4159.5176679825172</v>
      </c>
      <c r="W19" s="25">
        <v>4198.7828635684937</v>
      </c>
      <c r="X19" s="25">
        <v>3759.9330729900507</v>
      </c>
      <c r="Y19" s="25">
        <v>3863.76464876309</v>
      </c>
      <c r="Z19" s="25">
        <v>4016.2744208524323</v>
      </c>
      <c r="AA19" s="25">
        <v>4261.4790306845061</v>
      </c>
      <c r="AB19" s="25">
        <v>4309.6295844417245</v>
      </c>
      <c r="AC19" s="25">
        <v>4367.3854704423893</v>
      </c>
      <c r="AD19" s="25">
        <v>4503.7612248120713</v>
      </c>
      <c r="AE19" s="25">
        <v>4719.4459768177931</v>
      </c>
      <c r="AF19" s="25">
        <v>4624.7924725183475</v>
      </c>
      <c r="AG19" s="25">
        <v>4512.3562996146165</v>
      </c>
      <c r="AH19" s="25"/>
    </row>
    <row r="20" spans="2:35" x14ac:dyDescent="0.2">
      <c r="B20" s="38" t="s">
        <v>16</v>
      </c>
      <c r="C20" s="25">
        <v>5143.318902355395</v>
      </c>
      <c r="D20" s="25">
        <v>5323.1175080804278</v>
      </c>
      <c r="E20" s="25">
        <v>5750.901038327057</v>
      </c>
      <c r="F20" s="25">
        <v>5725.8894015642545</v>
      </c>
      <c r="G20" s="25">
        <v>5976.0978011603156</v>
      </c>
      <c r="H20" s="25">
        <v>6268.648453147659</v>
      </c>
      <c r="I20" s="25">
        <v>7315.048207381561</v>
      </c>
      <c r="J20" s="25">
        <v>7690.6213218746052</v>
      </c>
      <c r="K20" s="25">
        <v>9032.1721323403381</v>
      </c>
      <c r="L20" s="25">
        <v>9734.8657085085852</v>
      </c>
      <c r="M20" s="25">
        <v>10772.359343901084</v>
      </c>
      <c r="N20" s="25">
        <v>11294.372804832474</v>
      </c>
      <c r="O20" s="25">
        <v>11487.032171557732</v>
      </c>
      <c r="P20" s="25">
        <v>11689.236979365347</v>
      </c>
      <c r="Q20" s="25">
        <v>12407.17097093614</v>
      </c>
      <c r="R20" s="25">
        <v>13115.790808766209</v>
      </c>
      <c r="S20" s="25">
        <v>13793.415316376357</v>
      </c>
      <c r="T20" s="25">
        <v>14379.630640108026</v>
      </c>
      <c r="U20" s="25">
        <v>13655.782980307162</v>
      </c>
      <c r="V20" s="25">
        <v>12436.78455197869</v>
      </c>
      <c r="W20" s="25">
        <v>11522.095204950558</v>
      </c>
      <c r="X20" s="25">
        <v>11213.466609190253</v>
      </c>
      <c r="Y20" s="25">
        <v>10825.785852817342</v>
      </c>
      <c r="Z20" s="25">
        <v>11050.114247978931</v>
      </c>
      <c r="AA20" s="25">
        <v>11332.11549609091</v>
      </c>
      <c r="AB20" s="25">
        <v>11810.519091779512</v>
      </c>
      <c r="AC20" s="25">
        <v>12292.526828999964</v>
      </c>
      <c r="AD20" s="25">
        <v>12013.592670775664</v>
      </c>
      <c r="AE20" s="25">
        <v>12188.383366099053</v>
      </c>
      <c r="AF20" s="25">
        <v>12196.550223313068</v>
      </c>
      <c r="AG20" s="25">
        <v>10300.709346420434</v>
      </c>
      <c r="AH20" s="25"/>
    </row>
    <row r="21" spans="2:35" x14ac:dyDescent="0.2">
      <c r="B21" s="38" t="s">
        <v>17</v>
      </c>
      <c r="C21" s="25">
        <v>10524.241906424886</v>
      </c>
      <c r="D21" s="25">
        <v>10658.571329175187</v>
      </c>
      <c r="E21" s="25">
        <v>9781.9628857330044</v>
      </c>
      <c r="F21" s="25">
        <v>9756.3027593204915</v>
      </c>
      <c r="G21" s="25">
        <v>9899.0283104653427</v>
      </c>
      <c r="H21" s="25">
        <v>9811.4908409290456</v>
      </c>
      <c r="I21" s="25">
        <v>9785.3609090005775</v>
      </c>
      <c r="J21" s="25">
        <v>9518.3797417567312</v>
      </c>
      <c r="K21" s="25">
        <v>10037.294808102713</v>
      </c>
      <c r="L21" s="25">
        <v>9887.8189683545952</v>
      </c>
      <c r="M21" s="25">
        <v>10091.234860830533</v>
      </c>
      <c r="N21" s="25">
        <v>10415.298467273253</v>
      </c>
      <c r="O21" s="25">
        <v>10325.390149871469</v>
      </c>
      <c r="P21" s="25">
        <v>10661.26860844156</v>
      </c>
      <c r="Q21" s="25">
        <v>10708.014770987944</v>
      </c>
      <c r="R21" s="25">
        <v>11238.049132358665</v>
      </c>
      <c r="S21" s="25">
        <v>11007.396051769405</v>
      </c>
      <c r="T21" s="25">
        <v>10737.90373689148</v>
      </c>
      <c r="U21" s="25">
        <v>11640.383859219892</v>
      </c>
      <c r="V21" s="25">
        <v>10991.624319334154</v>
      </c>
      <c r="W21" s="25">
        <v>11273.318782016871</v>
      </c>
      <c r="X21" s="25">
        <v>9878.8917297156968</v>
      </c>
      <c r="Y21" s="25">
        <v>9410.5252557522308</v>
      </c>
      <c r="Z21" s="25">
        <v>9248.9886391282198</v>
      </c>
      <c r="AA21" s="25">
        <v>8253.562955130421</v>
      </c>
      <c r="AB21" s="25">
        <v>8783.0837424722849</v>
      </c>
      <c r="AC21" s="25">
        <v>9031.5939192250371</v>
      </c>
      <c r="AD21" s="25">
        <v>8632.3631772041244</v>
      </c>
      <c r="AE21" s="25">
        <v>9279.8010764711307</v>
      </c>
      <c r="AF21" s="25">
        <v>8999.437484734608</v>
      </c>
      <c r="AG21" s="25">
        <v>9571.7732088981429</v>
      </c>
      <c r="AH21" s="25"/>
    </row>
    <row r="22" spans="2:35" x14ac:dyDescent="0.2">
      <c r="B22" s="9" t="s">
        <v>21</v>
      </c>
      <c r="C22" s="25">
        <v>118.53952271592826</v>
      </c>
      <c r="D22" s="25">
        <v>108.03660773517973</v>
      </c>
      <c r="E22" s="25">
        <v>102.73695228856717</v>
      </c>
      <c r="F22" s="25">
        <v>106.95982345188651</v>
      </c>
      <c r="G22" s="25">
        <v>105.46794572948377</v>
      </c>
      <c r="H22" s="25">
        <v>105.98764367199863</v>
      </c>
      <c r="I22" s="25">
        <v>106.34281310532565</v>
      </c>
      <c r="J22" s="25">
        <v>103.91419717458665</v>
      </c>
      <c r="K22" s="25">
        <v>88.931545281017065</v>
      </c>
      <c r="L22" s="25">
        <v>128.37367094472577</v>
      </c>
      <c r="M22" s="25">
        <v>93.148388077781931</v>
      </c>
      <c r="N22" s="25">
        <v>164.08182884367514</v>
      </c>
      <c r="O22" s="25">
        <v>83.023476270509988</v>
      </c>
      <c r="P22" s="25">
        <v>830.64215610273163</v>
      </c>
      <c r="Q22" s="25">
        <v>92.464361513431555</v>
      </c>
      <c r="R22" s="25">
        <v>82.524451548040318</v>
      </c>
      <c r="S22" s="25">
        <v>95.762606356964056</v>
      </c>
      <c r="T22" s="25">
        <v>105.27631192924531</v>
      </c>
      <c r="U22" s="25">
        <v>99.317798302192784</v>
      </c>
      <c r="V22" s="25">
        <v>93.982192500655827</v>
      </c>
      <c r="W22" s="25">
        <v>97.390432994450393</v>
      </c>
      <c r="X22" s="25">
        <v>89.142909095209092</v>
      </c>
      <c r="Y22" s="25">
        <v>87.41621294942945</v>
      </c>
      <c r="Z22" s="25">
        <v>85.310102202620484</v>
      </c>
      <c r="AA22" s="25">
        <v>98.200323602503858</v>
      </c>
      <c r="AB22" s="25">
        <v>99.209572262583947</v>
      </c>
      <c r="AC22" s="25">
        <v>100.36891356935161</v>
      </c>
      <c r="AD22" s="25">
        <v>105.70251851022313</v>
      </c>
      <c r="AE22" s="25">
        <v>106.62372318810702</v>
      </c>
      <c r="AF22" s="25">
        <v>101.61906234140689</v>
      </c>
      <c r="AG22" s="25">
        <v>102.35781688276907</v>
      </c>
      <c r="AH22" s="25"/>
    </row>
    <row r="23" spans="2:35" x14ac:dyDescent="0.2">
      <c r="B23" s="38" t="s">
        <v>18</v>
      </c>
      <c r="C23" s="25">
        <v>62.223355600000012</v>
      </c>
      <c r="D23" s="25">
        <v>50.32651400000001</v>
      </c>
      <c r="E23" s="25">
        <v>45.631261200000012</v>
      </c>
      <c r="F23" s="25">
        <v>42.141752722216282</v>
      </c>
      <c r="G23" s="25">
        <v>39.480420000000002</v>
      </c>
      <c r="H23" s="25">
        <v>37.329398400000002</v>
      </c>
      <c r="I23" s="25">
        <v>35.30406880000001</v>
      </c>
      <c r="J23" s="25">
        <v>33.758432400000004</v>
      </c>
      <c r="K23" s="25">
        <v>32.435664800000005</v>
      </c>
      <c r="L23" s="25">
        <v>31.262977200000005</v>
      </c>
      <c r="M23" s="25">
        <v>30.263256800000001</v>
      </c>
      <c r="N23" s="25">
        <v>29.330697200000007</v>
      </c>
      <c r="O23" s="25">
        <v>28.475991600000004</v>
      </c>
      <c r="P23" s="25">
        <v>27.716399200000001</v>
      </c>
      <c r="Q23" s="25">
        <v>27.046854800000002</v>
      </c>
      <c r="R23" s="25">
        <v>26.372245200000002</v>
      </c>
      <c r="S23" s="25">
        <v>25.810570800000001</v>
      </c>
      <c r="T23" s="25">
        <v>25.231074400000001</v>
      </c>
      <c r="U23" s="25">
        <v>24.729432000000003</v>
      </c>
      <c r="V23" s="25">
        <v>24.257805600000001</v>
      </c>
      <c r="W23" s="25">
        <v>23.781114000000006</v>
      </c>
      <c r="X23" s="25">
        <v>23.369519600000004</v>
      </c>
      <c r="Y23" s="25">
        <v>22.957925200000002</v>
      </c>
      <c r="Z23" s="25">
        <v>22.564152800000006</v>
      </c>
      <c r="AA23" s="25">
        <v>22.217655600000001</v>
      </c>
      <c r="AB23" s="25">
        <v>21.883915200000001</v>
      </c>
      <c r="AC23" s="25">
        <v>21.550174800000001</v>
      </c>
      <c r="AD23" s="25">
        <v>20.568276399999998</v>
      </c>
      <c r="AE23" s="25">
        <v>20.294568000000002</v>
      </c>
      <c r="AF23" s="25">
        <v>20.020859600000009</v>
      </c>
      <c r="AG23" s="25">
        <v>19.782232399999998</v>
      </c>
      <c r="AH23" s="25"/>
    </row>
    <row r="24" spans="2:35" x14ac:dyDescent="0.2">
      <c r="B24" s="38" t="s">
        <v>19</v>
      </c>
      <c r="C24" s="25">
        <v>56.316167115928238</v>
      </c>
      <c r="D24" s="25">
        <v>57.710093735179719</v>
      </c>
      <c r="E24" s="25">
        <v>57.105691088567156</v>
      </c>
      <c r="F24" s="25">
        <v>64.818070729670225</v>
      </c>
      <c r="G24" s="25">
        <v>65.987525729483764</v>
      </c>
      <c r="H24" s="25">
        <v>68.658245271998624</v>
      </c>
      <c r="I24" s="25">
        <v>71.038744305325636</v>
      </c>
      <c r="J24" s="25">
        <v>70.155764774586643</v>
      </c>
      <c r="K24" s="25">
        <v>56.495880481017061</v>
      </c>
      <c r="L24" s="25">
        <v>97.110693744725765</v>
      </c>
      <c r="M24" s="25">
        <v>62.885131277781937</v>
      </c>
      <c r="N24" s="25">
        <v>134.75113164367514</v>
      </c>
      <c r="O24" s="25">
        <v>54.547484670509981</v>
      </c>
      <c r="P24" s="25">
        <v>802.92575690273168</v>
      </c>
      <c r="Q24" s="25">
        <v>65.41750671343155</v>
      </c>
      <c r="R24" s="25">
        <v>56.152206348040316</v>
      </c>
      <c r="S24" s="25">
        <v>69.952035556964049</v>
      </c>
      <c r="T24" s="25">
        <v>80.045237529245313</v>
      </c>
      <c r="U24" s="25">
        <v>74.588366302192782</v>
      </c>
      <c r="V24" s="25">
        <v>69.72438690065583</v>
      </c>
      <c r="W24" s="25">
        <v>73.609318994450391</v>
      </c>
      <c r="X24" s="25">
        <v>65.773389495209088</v>
      </c>
      <c r="Y24" s="25">
        <v>64.458287749429445</v>
      </c>
      <c r="Z24" s="25">
        <v>62.745949402620475</v>
      </c>
      <c r="AA24" s="25">
        <v>75.982668002503857</v>
      </c>
      <c r="AB24" s="25">
        <v>77.325657062583943</v>
      </c>
      <c r="AC24" s="25">
        <v>78.818738769351611</v>
      </c>
      <c r="AD24" s="25">
        <v>85.134242110223127</v>
      </c>
      <c r="AE24" s="25">
        <v>86.329155188107023</v>
      </c>
      <c r="AF24" s="25">
        <v>81.59820274140688</v>
      </c>
      <c r="AG24" s="25">
        <v>82.575584482769074</v>
      </c>
      <c r="AH24" s="25"/>
    </row>
    <row r="25" spans="2:35" ht="18" x14ac:dyDescent="0.2">
      <c r="B25" s="8" t="s">
        <v>118</v>
      </c>
      <c r="C25" s="26">
        <f>C17+C22</f>
        <v>31067.589363632258</v>
      </c>
      <c r="D25" s="26">
        <f t="shared" ref="D25:X25" si="6">D17+D22</f>
        <v>31916.608316654056</v>
      </c>
      <c r="E25" s="26">
        <f t="shared" si="6"/>
        <v>31797.670767279782</v>
      </c>
      <c r="F25" s="26">
        <f t="shared" si="6"/>
        <v>31974.257505828107</v>
      </c>
      <c r="G25" s="26">
        <f t="shared" si="6"/>
        <v>32934.917720367521</v>
      </c>
      <c r="H25" s="26">
        <f t="shared" si="6"/>
        <v>33840.383718720761</v>
      </c>
      <c r="I25" s="26">
        <f t="shared" si="6"/>
        <v>35450.810560039972</v>
      </c>
      <c r="J25" s="26">
        <f t="shared" si="6"/>
        <v>36552.750044949862</v>
      </c>
      <c r="K25" s="26">
        <f t="shared" si="6"/>
        <v>38759.969851456335</v>
      </c>
      <c r="L25" s="26">
        <f t="shared" si="6"/>
        <v>40174.804097595435</v>
      </c>
      <c r="M25" s="26">
        <f t="shared" si="6"/>
        <v>42479.428694071277</v>
      </c>
      <c r="N25" s="26">
        <f t="shared" si="6"/>
        <v>44585.366378285129</v>
      </c>
      <c r="O25" s="26">
        <f t="shared" si="6"/>
        <v>43360.543099901406</v>
      </c>
      <c r="P25" s="26">
        <f t="shared" si="6"/>
        <v>44073.366829072897</v>
      </c>
      <c r="Q25" s="26">
        <f t="shared" si="6"/>
        <v>43793.635710762988</v>
      </c>
      <c r="R25" s="26">
        <f t="shared" si="6"/>
        <v>45695.880657287496</v>
      </c>
      <c r="S25" s="26">
        <f t="shared" si="6"/>
        <v>45211.318034664015</v>
      </c>
      <c r="T25" s="26">
        <f t="shared" si="6"/>
        <v>45145.141141781016</v>
      </c>
      <c r="U25" s="26">
        <f t="shared" si="6"/>
        <v>45252.193705212114</v>
      </c>
      <c r="V25" s="26">
        <f t="shared" si="6"/>
        <v>40784.938364375368</v>
      </c>
      <c r="W25" s="26">
        <f t="shared" si="6"/>
        <v>40455.361611096458</v>
      </c>
      <c r="X25" s="26">
        <f t="shared" si="6"/>
        <v>36909.395169974698</v>
      </c>
      <c r="Y25" s="26">
        <f t="shared" ref="Y25:AC25" si="7">Y17+Y22</f>
        <v>36998.035300761745</v>
      </c>
      <c r="Z25" s="26">
        <f t="shared" si="7"/>
        <v>35849.873650554568</v>
      </c>
      <c r="AA25" s="26">
        <f t="shared" si="7"/>
        <v>35189.699145587758</v>
      </c>
      <c r="AB25" s="26">
        <f t="shared" si="7"/>
        <v>36855.979699215255</v>
      </c>
      <c r="AC25" s="26">
        <f t="shared" si="7"/>
        <v>38366.918580232916</v>
      </c>
      <c r="AD25" s="26">
        <f t="shared" ref="AD25:AE25" si="8">AD17+AD22</f>
        <v>37057.27518543748</v>
      </c>
      <c r="AE25" s="26">
        <f t="shared" si="8"/>
        <v>36834.881101871346</v>
      </c>
      <c r="AF25" s="26">
        <f t="shared" ref="AF25:AG25" si="9">AF17+AF22</f>
        <v>35257.933069856321</v>
      </c>
      <c r="AG25" s="26">
        <f t="shared" si="9"/>
        <v>33122.210802011534</v>
      </c>
      <c r="AH25" s="26"/>
    </row>
    <row r="26" spans="2:35" x14ac:dyDescent="0.2">
      <c r="B26" s="20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68"/>
      <c r="AH26" s="34"/>
    </row>
    <row r="27" spans="2:35" x14ac:dyDescent="0.2">
      <c r="B27" s="8" t="s">
        <v>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2:35" x14ac:dyDescent="0.2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35"/>
    </row>
    <row r="29" spans="2:35" x14ac:dyDescent="0.2">
      <c r="B29" s="4" t="s">
        <v>22</v>
      </c>
      <c r="C29" s="4">
        <v>1990</v>
      </c>
      <c r="D29" s="4">
        <v>1991</v>
      </c>
      <c r="E29" s="4">
        <v>1992</v>
      </c>
      <c r="F29" s="4">
        <v>1993</v>
      </c>
      <c r="G29" s="4">
        <v>1994</v>
      </c>
      <c r="H29" s="4">
        <v>1995</v>
      </c>
      <c r="I29" s="4">
        <v>1996</v>
      </c>
      <c r="J29" s="4">
        <v>1997</v>
      </c>
      <c r="K29" s="4">
        <v>1998</v>
      </c>
      <c r="L29" s="4">
        <v>1999</v>
      </c>
      <c r="M29" s="4">
        <v>2000</v>
      </c>
      <c r="N29" s="4">
        <v>2001</v>
      </c>
      <c r="O29" s="4">
        <v>2002</v>
      </c>
      <c r="P29" s="4">
        <v>2003</v>
      </c>
      <c r="Q29" s="4">
        <v>2004</v>
      </c>
      <c r="R29" s="4">
        <v>2005</v>
      </c>
      <c r="S29" s="4">
        <v>2006</v>
      </c>
      <c r="T29" s="4">
        <v>2007</v>
      </c>
      <c r="U29" s="4">
        <v>2008</v>
      </c>
      <c r="V29" s="4">
        <v>2009</v>
      </c>
      <c r="W29" s="4">
        <v>2010</v>
      </c>
      <c r="X29" s="4">
        <v>2011</v>
      </c>
      <c r="Y29" s="4">
        <v>2012</v>
      </c>
      <c r="Z29" s="4">
        <v>2013</v>
      </c>
      <c r="AA29" s="4">
        <v>2014</v>
      </c>
      <c r="AB29" s="4">
        <v>2015</v>
      </c>
      <c r="AC29" s="4">
        <v>2016</v>
      </c>
      <c r="AD29" s="4">
        <v>2017</v>
      </c>
      <c r="AE29" s="4">
        <v>2018</v>
      </c>
      <c r="AF29" s="4">
        <v>2019</v>
      </c>
      <c r="AG29" s="4">
        <v>2020</v>
      </c>
      <c r="AH29" s="4"/>
    </row>
    <row r="30" spans="2:35" x14ac:dyDescent="0.2">
      <c r="B30" s="9" t="s">
        <v>20</v>
      </c>
      <c r="C30" s="40">
        <f t="shared" ref="C30:C38" si="10">(C17-C4)/C4</f>
        <v>-1.9399457528581509E-6</v>
      </c>
      <c r="D30" s="40">
        <f t="shared" ref="D30:X38" si="11">(D17-D4)/D4</f>
        <v>-1.3067505610197546E-6</v>
      </c>
      <c r="E30" s="40">
        <f t="shared" si="11"/>
        <v>-3.2749659956938347E-6</v>
      </c>
      <c r="F30" s="40">
        <f t="shared" si="11"/>
        <v>-5.9150737071022165E-6</v>
      </c>
      <c r="G30" s="40">
        <f t="shared" si="11"/>
        <v>-1.1784877021186134E-5</v>
      </c>
      <c r="H30" s="40">
        <f t="shared" si="11"/>
        <v>-1.8598270317410495E-5</v>
      </c>
      <c r="I30" s="40">
        <f t="shared" si="11"/>
        <v>-3.1730505330415258E-5</v>
      </c>
      <c r="J30" s="40">
        <f t="shared" si="11"/>
        <v>-5.8531722128099775E-5</v>
      </c>
      <c r="K30" s="40">
        <f t="shared" si="11"/>
        <v>-8.3659328108099006E-5</v>
      </c>
      <c r="L30" s="40">
        <f t="shared" si="11"/>
        <v>-2.4591259992300372E-5</v>
      </c>
      <c r="M30" s="40">
        <f t="shared" si="11"/>
        <v>-2.9136925735609023E-5</v>
      </c>
      <c r="N30" s="40">
        <f t="shared" si="11"/>
        <v>-2.7243838147119664E-5</v>
      </c>
      <c r="O30" s="40">
        <f t="shared" si="11"/>
        <v>-2.8270243314875316E-5</v>
      </c>
      <c r="P30" s="40">
        <f t="shared" si="11"/>
        <v>-2.4148491261116073E-5</v>
      </c>
      <c r="Q30" s="40">
        <f t="shared" si="11"/>
        <v>-2.3019879117477106E-5</v>
      </c>
      <c r="R30" s="40">
        <f t="shared" si="11"/>
        <v>-2.3378976954609539E-5</v>
      </c>
      <c r="S30" s="40">
        <f t="shared" si="11"/>
        <v>-2.3478267262232064E-5</v>
      </c>
      <c r="T30" s="40">
        <f t="shared" si="11"/>
        <v>-2.0670067480910193E-5</v>
      </c>
      <c r="U30" s="40">
        <f t="shared" si="11"/>
        <v>-1.7742705837199548E-5</v>
      </c>
      <c r="V30" s="40">
        <f t="shared" si="11"/>
        <v>-1.5209293106853656E-5</v>
      </c>
      <c r="W30" s="40">
        <f t="shared" si="11"/>
        <v>-4.0879218175405672E-5</v>
      </c>
      <c r="X30" s="40">
        <f t="shared" si="11"/>
        <v>-3.8199712752375951E-5</v>
      </c>
      <c r="Y30" s="40">
        <f t="shared" ref="Y30:AC34" si="12">(Y17-Y4)/Y4</f>
        <v>-9.2483210119240063E-6</v>
      </c>
      <c r="Z30" s="40">
        <f t="shared" si="12"/>
        <v>-4.2249502304066854E-6</v>
      </c>
      <c r="AA30" s="40">
        <f t="shared" si="12"/>
        <v>-4.6479182896923137E-6</v>
      </c>
      <c r="AB30" s="40">
        <f t="shared" si="12"/>
        <v>-2.4571719637521002E-7</v>
      </c>
      <c r="AC30" s="40">
        <f t="shared" si="12"/>
        <v>-9.971564294160619E-8</v>
      </c>
      <c r="AD30" s="40">
        <f t="shared" ref="AD30:AE30" si="13">(AD17-AD4)/AD4</f>
        <v>-2.2303122111491375E-6</v>
      </c>
      <c r="AE30" s="40">
        <f t="shared" si="13"/>
        <v>-4.402168162987113E-6</v>
      </c>
      <c r="AF30" s="40">
        <f t="shared" ref="AF30:AG30" si="14">(AF17-AF4)/AF4</f>
        <v>6.3030027379022143E-5</v>
      </c>
      <c r="AG30" s="40">
        <f t="shared" si="14"/>
        <v>-9.0434346917890596E-4</v>
      </c>
      <c r="AH30" s="40"/>
      <c r="AI30" s="69">
        <f>AVERAGE(C30:AG30)</f>
        <v>-4.5778156858236416E-5</v>
      </c>
    </row>
    <row r="31" spans="2:35" x14ac:dyDescent="0.2">
      <c r="B31" s="38" t="s">
        <v>14</v>
      </c>
      <c r="C31" s="40">
        <f t="shared" si="10"/>
        <v>0</v>
      </c>
      <c r="D31" s="40">
        <f t="shared" ref="D31:R31" si="15">(D18-D5)/D5</f>
        <v>0</v>
      </c>
      <c r="E31" s="40">
        <f t="shared" si="15"/>
        <v>0</v>
      </c>
      <c r="F31" s="40">
        <f t="shared" si="15"/>
        <v>0</v>
      </c>
      <c r="G31" s="40">
        <f t="shared" si="15"/>
        <v>0</v>
      </c>
      <c r="H31" s="40">
        <f t="shared" si="15"/>
        <v>0</v>
      </c>
      <c r="I31" s="40">
        <f t="shared" si="15"/>
        <v>-1.2904225062450591E-16</v>
      </c>
      <c r="J31" s="40">
        <f t="shared" si="15"/>
        <v>1.2329185952283057E-16</v>
      </c>
      <c r="K31" s="40">
        <f t="shared" si="15"/>
        <v>0</v>
      </c>
      <c r="L31" s="40">
        <f t="shared" si="15"/>
        <v>0</v>
      </c>
      <c r="M31" s="40">
        <f t="shared" si="15"/>
        <v>-1.1291695022481153E-16</v>
      </c>
      <c r="N31" s="40">
        <f t="shared" si="15"/>
        <v>0</v>
      </c>
      <c r="O31" s="40">
        <f t="shared" si="15"/>
        <v>0</v>
      </c>
      <c r="P31" s="40">
        <f t="shared" si="15"/>
        <v>0</v>
      </c>
      <c r="Q31" s="40">
        <f t="shared" si="15"/>
        <v>0</v>
      </c>
      <c r="R31" s="40">
        <f t="shared" si="15"/>
        <v>0</v>
      </c>
      <c r="S31" s="40">
        <f t="shared" si="11"/>
        <v>1.207376748046782E-16</v>
      </c>
      <c r="T31" s="40">
        <f t="shared" si="11"/>
        <v>0</v>
      </c>
      <c r="U31" s="40">
        <f t="shared" si="11"/>
        <v>0</v>
      </c>
      <c r="V31" s="40">
        <f t="shared" si="11"/>
        <v>0</v>
      </c>
      <c r="W31" s="40">
        <f t="shared" si="11"/>
        <v>0</v>
      </c>
      <c r="X31" s="40">
        <f t="shared" si="11"/>
        <v>1.5198824816512948E-16</v>
      </c>
      <c r="Y31" s="40">
        <f t="shared" si="12"/>
        <v>-1.4199158900762637E-16</v>
      </c>
      <c r="Z31" s="40">
        <f t="shared" si="12"/>
        <v>0</v>
      </c>
      <c r="AA31" s="40">
        <f t="shared" si="12"/>
        <v>0</v>
      </c>
      <c r="AB31" s="40">
        <f t="shared" si="12"/>
        <v>0</v>
      </c>
      <c r="AC31" s="40">
        <f t="shared" si="12"/>
        <v>0</v>
      </c>
      <c r="AD31" s="40">
        <f t="shared" ref="AD31:AE31" si="16">(AD18-AD5)/AD5</f>
        <v>0</v>
      </c>
      <c r="AE31" s="40">
        <f t="shared" si="16"/>
        <v>1.7256937472222933E-16</v>
      </c>
      <c r="AF31" s="40">
        <f t="shared" ref="AF31:AG31" si="17">(AF18-AF5)/AF5</f>
        <v>-2.0849865461680749E-5</v>
      </c>
      <c r="AG31" s="40">
        <f t="shared" si="17"/>
        <v>-3.1596691930453106E-5</v>
      </c>
      <c r="AH31" s="40"/>
      <c r="AI31" s="28">
        <f t="shared" ref="AI31:AI37" si="18">AVERAGE(C31:AG31)</f>
        <v>-1.6918244319983618E-6</v>
      </c>
    </row>
    <row r="32" spans="2:35" x14ac:dyDescent="0.2">
      <c r="B32" s="38" t="s">
        <v>15</v>
      </c>
      <c r="C32" s="40">
        <f t="shared" si="10"/>
        <v>-8.0857940241025068E-3</v>
      </c>
      <c r="D32" s="40">
        <f t="shared" si="11"/>
        <v>-8.8033201660048539E-3</v>
      </c>
      <c r="E32" s="40">
        <f t="shared" si="11"/>
        <v>-1.0264939054693192E-2</v>
      </c>
      <c r="F32" s="40">
        <f t="shared" si="11"/>
        <v>-1.0269396217074178E-2</v>
      </c>
      <c r="G32" s="40">
        <f t="shared" si="11"/>
        <v>-1.1753515116015483E-2</v>
      </c>
      <c r="H32" s="40">
        <f t="shared" si="11"/>
        <v>-1.2591893129530263E-2</v>
      </c>
      <c r="I32" s="40">
        <f t="shared" si="11"/>
        <v>-1.2240285483826052E-2</v>
      </c>
      <c r="J32" s="40">
        <f t="shared" si="11"/>
        <v>-1.2372040556185375E-2</v>
      </c>
      <c r="K32" s="40">
        <f t="shared" si="11"/>
        <v>-1.2840953509392518E-2</v>
      </c>
      <c r="L32" s="40">
        <f t="shared" si="11"/>
        <v>-1.3773642483460545E-2</v>
      </c>
      <c r="M32" s="40">
        <f t="shared" si="11"/>
        <v>-1.2258543729958929E-2</v>
      </c>
      <c r="N32" s="40">
        <f t="shared" si="11"/>
        <v>-1.1089288259017095E-2</v>
      </c>
      <c r="O32" s="40">
        <f t="shared" si="11"/>
        <v>-1.0620683464712507E-2</v>
      </c>
      <c r="P32" s="40">
        <f t="shared" si="11"/>
        <v>-8.7761718449596397E-3</v>
      </c>
      <c r="Q32" s="40">
        <f t="shared" si="11"/>
        <v>-6.3004694840059269E-3</v>
      </c>
      <c r="R32" s="40">
        <f t="shared" si="11"/>
        <v>-5.7730069406995051E-3</v>
      </c>
      <c r="S32" s="40">
        <f t="shared" si="11"/>
        <v>-2.3667053560972894E-3</v>
      </c>
      <c r="T32" s="40">
        <f t="shared" si="11"/>
        <v>3.1864941711676458E-4</v>
      </c>
      <c r="U32" s="40">
        <f t="shared" si="11"/>
        <v>1.2112913311616254E-3</v>
      </c>
      <c r="V32" s="40">
        <f t="shared" si="11"/>
        <v>5.6717952057579743E-3</v>
      </c>
      <c r="W32" s="40">
        <f t="shared" si="11"/>
        <v>1.1811197120073048E-2</v>
      </c>
      <c r="X32" s="40">
        <f t="shared" si="11"/>
        <v>2.1393917689227084E-2</v>
      </c>
      <c r="Y32" s="40">
        <f t="shared" si="12"/>
        <v>2.7729885547786139E-2</v>
      </c>
      <c r="Z32" s="40">
        <f t="shared" si="12"/>
        <v>1.5699529976933895E-2</v>
      </c>
      <c r="AA32" s="40">
        <f t="shared" si="12"/>
        <v>1.9624290124312091E-2</v>
      </c>
      <c r="AB32" s="40">
        <f t="shared" si="12"/>
        <v>8.9534336420284931E-3</v>
      </c>
      <c r="AC32" s="40">
        <f t="shared" si="12"/>
        <v>5.5633317771080657E-3</v>
      </c>
      <c r="AD32" s="40">
        <f t="shared" ref="AD32:AE32" si="19">(AD19-AD6)/AD6</f>
        <v>8.6393932980051141E-3</v>
      </c>
      <c r="AE32" s="40">
        <f t="shared" si="19"/>
        <v>1.0382835154028882E-2</v>
      </c>
      <c r="AF32" s="40">
        <f t="shared" ref="AF32:AG32" si="20">(AF19-AF6)/AF6</f>
        <v>7.8891836125941448E-3</v>
      </c>
      <c r="AG32" s="40">
        <f t="shared" si="20"/>
        <v>-1.8162285666013997E-3</v>
      </c>
      <c r="AH32" s="40"/>
      <c r="AI32" s="28">
        <f t="shared" si="18"/>
        <v>-8.7445624161948171E-4</v>
      </c>
    </row>
    <row r="33" spans="2:36" x14ac:dyDescent="0.2">
      <c r="B33" s="38" t="s">
        <v>16</v>
      </c>
      <c r="C33" s="40">
        <f t="shared" si="10"/>
        <v>-2.8832236021411509E-5</v>
      </c>
      <c r="D33" s="40">
        <f t="shared" si="11"/>
        <v>-2.6254755650032889E-5</v>
      </c>
      <c r="E33" s="40">
        <f t="shared" si="11"/>
        <v>-3.6426917585824996E-5</v>
      </c>
      <c r="F33" s="40">
        <f t="shared" si="11"/>
        <v>-5.2389512383619172E-5</v>
      </c>
      <c r="G33" s="40">
        <f t="shared" si="11"/>
        <v>-8.735554084606198E-5</v>
      </c>
      <c r="H33" s="40">
        <f t="shared" si="11"/>
        <v>-1.2328696784511017E-4</v>
      </c>
      <c r="I33" s="40">
        <f t="shared" si="11"/>
        <v>-1.7204111651809617E-4</v>
      </c>
      <c r="J33" s="40">
        <f t="shared" si="11"/>
        <v>-2.9683727939114742E-4</v>
      </c>
      <c r="K33" s="40">
        <f t="shared" si="11"/>
        <v>-3.7525301517353965E-4</v>
      </c>
      <c r="L33" s="40">
        <f t="shared" si="11"/>
        <v>-1.1889388204525545E-4</v>
      </c>
      <c r="M33" s="40">
        <f t="shared" si="11"/>
        <v>-1.3129343805979823E-4</v>
      </c>
      <c r="N33" s="40">
        <f t="shared" si="11"/>
        <v>-1.2207640400800719E-4</v>
      </c>
      <c r="O33" s="40">
        <f t="shared" si="11"/>
        <v>-1.2032835395720166E-4</v>
      </c>
      <c r="P33" s="40">
        <f t="shared" si="11"/>
        <v>-1.0161684556833872E-4</v>
      </c>
      <c r="Q33" s="40">
        <f t="shared" si="11"/>
        <v>-9.0562073292191182E-5</v>
      </c>
      <c r="R33" s="40">
        <f t="shared" si="11"/>
        <v>-9.0494630348440265E-5</v>
      </c>
      <c r="S33" s="40">
        <f t="shared" si="11"/>
        <v>-8.2667576053638208E-5</v>
      </c>
      <c r="T33" s="40">
        <f t="shared" si="11"/>
        <v>-6.844632945408687E-5</v>
      </c>
      <c r="U33" s="40">
        <f t="shared" si="11"/>
        <v>-6.2418935214166306E-5</v>
      </c>
      <c r="V33" s="40">
        <f t="shared" si="11"/>
        <v>-4.2700381917557524E-5</v>
      </c>
      <c r="W33" s="40">
        <f t="shared" si="11"/>
        <v>-5.19290941695012E-5</v>
      </c>
      <c r="X33" s="40">
        <f t="shared" si="11"/>
        <v>-1.3047510239370075E-5</v>
      </c>
      <c r="Y33" s="40">
        <f t="shared" si="12"/>
        <v>-6.4533567274142797E-6</v>
      </c>
      <c r="Z33" s="40">
        <f t="shared" si="12"/>
        <v>-9.8842563197738396E-7</v>
      </c>
      <c r="AA33" s="40">
        <f t="shared" si="12"/>
        <v>-1.1570918723319004E-6</v>
      </c>
      <c r="AB33" s="40">
        <f t="shared" si="12"/>
        <v>-2.0783148782203048E-6</v>
      </c>
      <c r="AC33" s="40">
        <f t="shared" si="12"/>
        <v>-2.8529514519580157E-6</v>
      </c>
      <c r="AD33" s="40">
        <f t="shared" ref="AD33:AE33" si="21">(AD20-AD7)/AD7</f>
        <v>-6.5471884721826672E-6</v>
      </c>
      <c r="AE33" s="40">
        <f t="shared" si="21"/>
        <v>-1.2603762018165017E-5</v>
      </c>
      <c r="AF33" s="40">
        <f t="shared" ref="AF33:AG33" si="22">(AF20-AF7)/AF7</f>
        <v>3.9199135987885085E-5</v>
      </c>
      <c r="AG33" s="40">
        <f t="shared" si="22"/>
        <v>1.6976097862822922E-3</v>
      </c>
      <c r="AH33" s="40"/>
      <c r="AI33" s="28">
        <f t="shared" si="18"/>
        <v>-1.9065321436273196E-5</v>
      </c>
    </row>
    <row r="34" spans="2:36" x14ac:dyDescent="0.2">
      <c r="B34" s="38" t="s">
        <v>17</v>
      </c>
      <c r="C34" s="40">
        <f t="shared" si="10"/>
        <v>3.1673678846628763E-3</v>
      </c>
      <c r="D34" s="40">
        <f t="shared" si="11"/>
        <v>3.4793394745353807E-3</v>
      </c>
      <c r="E34" s="40">
        <f t="shared" si="11"/>
        <v>4.0817919840594854E-3</v>
      </c>
      <c r="F34" s="40">
        <f t="shared" si="11"/>
        <v>4.3166846159404752E-3</v>
      </c>
      <c r="G34" s="40">
        <f t="shared" si="11"/>
        <v>5.1615195373125094E-3</v>
      </c>
      <c r="H34" s="40">
        <f t="shared" si="11"/>
        <v>5.6063132033654251E-3</v>
      </c>
      <c r="I34" s="40">
        <f t="shared" si="11"/>
        <v>5.2948195856348254E-3</v>
      </c>
      <c r="J34" s="40">
        <f t="shared" si="11"/>
        <v>5.9553959367109948E-3</v>
      </c>
      <c r="K34" s="40">
        <f t="shared" si="11"/>
        <v>5.8387609504973043E-3</v>
      </c>
      <c r="L34" s="40">
        <f t="shared" si="11"/>
        <v>6.601837003423326E-3</v>
      </c>
      <c r="M34" s="40">
        <f t="shared" si="11"/>
        <v>6.7205473590116792E-3</v>
      </c>
      <c r="N34" s="40">
        <f t="shared" si="11"/>
        <v>5.8482758810264887E-3</v>
      </c>
      <c r="O34" s="40">
        <f t="shared" si="11"/>
        <v>5.2980799253502797E-3</v>
      </c>
      <c r="P34" s="40">
        <f t="shared" si="11"/>
        <v>4.3313979280020154E-3</v>
      </c>
      <c r="Q34" s="40">
        <f t="shared" si="11"/>
        <v>3.1352944549422703E-3</v>
      </c>
      <c r="R34" s="40">
        <f t="shared" si="11"/>
        <v>2.8300010348080305E-3</v>
      </c>
      <c r="S34" s="40">
        <f t="shared" si="11"/>
        <v>1.1399574450584216E-3</v>
      </c>
      <c r="T34" s="40">
        <f t="shared" si="11"/>
        <v>-1.5375349156449017E-4</v>
      </c>
      <c r="U34" s="40">
        <f t="shared" si="11"/>
        <v>-5.3215862006368304E-4</v>
      </c>
      <c r="V34" s="40">
        <f t="shared" si="11"/>
        <v>-2.1376599925057244E-3</v>
      </c>
      <c r="W34" s="40">
        <f t="shared" si="11"/>
        <v>-4.4214033270573334E-3</v>
      </c>
      <c r="X34" s="40">
        <f t="shared" si="11"/>
        <v>-8.0345255705591059E-3</v>
      </c>
      <c r="Y34" s="40">
        <f t="shared" si="12"/>
        <v>-1.0984956835387609E-2</v>
      </c>
      <c r="Z34" s="40">
        <f t="shared" si="12"/>
        <v>-6.6821826386338698E-3</v>
      </c>
      <c r="AA34" s="40">
        <f t="shared" si="12"/>
        <v>-9.8574341696010172E-3</v>
      </c>
      <c r="AB34" s="40">
        <f t="shared" si="12"/>
        <v>-4.3336022852471694E-3</v>
      </c>
      <c r="AC34" s="40">
        <f t="shared" si="12"/>
        <v>-2.6647820293537149E-3</v>
      </c>
      <c r="AD34" s="40">
        <f t="shared" ref="AD34:AE34" si="23">(AD21-AD8)/AD8</f>
        <v>-4.4493710978972456E-3</v>
      </c>
      <c r="AE34" s="40">
        <f t="shared" si="23"/>
        <v>-5.1998449749220783E-3</v>
      </c>
      <c r="AF34" s="40">
        <f t="shared" ref="AF34:AG34" si="24">(AF21-AF8)/AF8</f>
        <v>-3.7933392922228472E-3</v>
      </c>
      <c r="AG34" s="40">
        <f t="shared" si="24"/>
        <v>-4.0436493280230417E-3</v>
      </c>
      <c r="AH34" s="40"/>
      <c r="AI34" s="28">
        <f t="shared" si="18"/>
        <v>3.7157163068718825E-4</v>
      </c>
    </row>
    <row r="35" spans="2:36" x14ac:dyDescent="0.2">
      <c r="B35" s="9" t="s">
        <v>21</v>
      </c>
      <c r="C35" s="40">
        <f t="shared" si="10"/>
        <v>-2.1167481542993827E-7</v>
      </c>
      <c r="D35" s="40">
        <f t="shared" si="11"/>
        <v>-2.3803484942684755E-7</v>
      </c>
      <c r="E35" s="40">
        <f t="shared" si="11"/>
        <v>-2.475723728508669E-7</v>
      </c>
      <c r="F35" s="40">
        <f t="shared" si="11"/>
        <v>-2.7011925662471368E-7</v>
      </c>
      <c r="G35" s="40">
        <f t="shared" si="11"/>
        <v>-2.7866677218300383E-7</v>
      </c>
      <c r="H35" s="40">
        <f t="shared" si="11"/>
        <v>-2.9419812867243919E-7</v>
      </c>
      <c r="I35" s="40">
        <f t="shared" si="11"/>
        <v>-3.2932935385341966E-7</v>
      </c>
      <c r="J35" s="40">
        <f t="shared" si="11"/>
        <v>-3.4887031398859793E-7</v>
      </c>
      <c r="K35" s="40">
        <f t="shared" si="11"/>
        <v>-4.0757802268380115E-7</v>
      </c>
      <c r="L35" s="40">
        <f t="shared" si="11"/>
        <v>-2.8735492223162795E-4</v>
      </c>
      <c r="M35" s="40">
        <f t="shared" si="11"/>
        <v>-4.7053723999976804E-7</v>
      </c>
      <c r="N35" s="40">
        <f t="shared" si="11"/>
        <v>-3.2570476604399203E-4</v>
      </c>
      <c r="O35" s="40">
        <f t="shared" si="11"/>
        <v>-5.6194153367532779E-7</v>
      </c>
      <c r="P35" s="40">
        <f t="shared" si="11"/>
        <v>-5.6009406728924082E-8</v>
      </c>
      <c r="Q35" s="40">
        <f t="shared" si="11"/>
        <v>-5.5483564636840564E-7</v>
      </c>
      <c r="R35" s="40">
        <f t="shared" si="11"/>
        <v>-5.9020773069905064E-7</v>
      </c>
      <c r="S35" s="40">
        <f t="shared" si="11"/>
        <v>-5.7115046278892459E-7</v>
      </c>
      <c r="T35" s="40">
        <f t="shared" si="11"/>
        <v>-5.676117117145139E-7</v>
      </c>
      <c r="U35" s="40">
        <f t="shared" si="11"/>
        <v>-6.4193103137387437E-7</v>
      </c>
      <c r="V35" s="40">
        <f t="shared" si="11"/>
        <v>-6.5078955169454561E-7</v>
      </c>
      <c r="W35" s="40">
        <f>(W22-W9)/W9</f>
        <v>0</v>
      </c>
      <c r="X35" s="40">
        <f t="shared" si="11"/>
        <v>0</v>
      </c>
      <c r="Y35" s="40">
        <f t="shared" ref="Y35:AA36" si="25">(Y22-Y9)/Y9</f>
        <v>0</v>
      </c>
      <c r="Z35" s="40">
        <f t="shared" si="25"/>
        <v>-1.6657880307597947E-16</v>
      </c>
      <c r="AA35" s="40">
        <f t="shared" si="25"/>
        <v>1.9413448364080723E-9</v>
      </c>
      <c r="AB35" s="40">
        <f t="shared" ref="AB35:AC38" si="26">(AB22-AB9)/AB9</f>
        <v>1.6294887527872369E-4</v>
      </c>
      <c r="AC35" s="40">
        <f t="shared" si="26"/>
        <v>6.7749285349224235E-5</v>
      </c>
      <c r="AD35" s="40">
        <f t="shared" ref="AD35:AE35" si="27">(AD22-AD9)/AD9</f>
        <v>3.8259086783426081E-5</v>
      </c>
      <c r="AE35" s="40">
        <f t="shared" si="27"/>
        <v>8.7609146175040734E-5</v>
      </c>
      <c r="AF35" s="40">
        <f t="shared" ref="AF35:AG35" si="28">(AF22-AF9)/AF9</f>
        <v>-2.9988742088328089E-5</v>
      </c>
      <c r="AG35" s="40">
        <f t="shared" si="28"/>
        <v>6.519380649793495E-4</v>
      </c>
      <c r="AH35" s="40"/>
      <c r="AI35" s="28">
        <f t="shared" si="18"/>
        <v>1.1553771333733195E-5</v>
      </c>
    </row>
    <row r="36" spans="2:36" x14ac:dyDescent="0.2">
      <c r="B36" s="38" t="s">
        <v>18</v>
      </c>
      <c r="C36" s="40">
        <f t="shared" si="10"/>
        <v>0</v>
      </c>
      <c r="D36" s="40">
        <f t="shared" ref="D36:R36" si="29">(D23-D10)/D10</f>
        <v>0</v>
      </c>
      <c r="E36" s="40">
        <f t="shared" si="29"/>
        <v>0</v>
      </c>
      <c r="F36" s="40">
        <f t="shared" si="29"/>
        <v>0</v>
      </c>
      <c r="G36" s="40">
        <f t="shared" si="29"/>
        <v>0</v>
      </c>
      <c r="H36" s="40">
        <f t="shared" si="29"/>
        <v>0</v>
      </c>
      <c r="I36" s="40">
        <f t="shared" si="29"/>
        <v>0</v>
      </c>
      <c r="J36" s="40">
        <f t="shared" si="29"/>
        <v>0</v>
      </c>
      <c r="K36" s="40">
        <f t="shared" si="29"/>
        <v>0</v>
      </c>
      <c r="L36" s="40">
        <f t="shared" si="29"/>
        <v>0</v>
      </c>
      <c r="M36" s="40">
        <f t="shared" si="29"/>
        <v>0</v>
      </c>
      <c r="N36" s="40">
        <f t="shared" si="29"/>
        <v>0</v>
      </c>
      <c r="O36" s="40">
        <f t="shared" si="29"/>
        <v>0</v>
      </c>
      <c r="P36" s="40">
        <f t="shared" si="29"/>
        <v>0</v>
      </c>
      <c r="Q36" s="40">
        <f t="shared" si="29"/>
        <v>0</v>
      </c>
      <c r="R36" s="40">
        <f t="shared" si="29"/>
        <v>0</v>
      </c>
      <c r="S36" s="40">
        <f t="shared" si="11"/>
        <v>0</v>
      </c>
      <c r="T36" s="40">
        <f t="shared" si="11"/>
        <v>0</v>
      </c>
      <c r="U36" s="40">
        <f t="shared" si="11"/>
        <v>0</v>
      </c>
      <c r="V36" s="40">
        <f t="shared" si="11"/>
        <v>0</v>
      </c>
      <c r="W36" s="40">
        <f t="shared" si="11"/>
        <v>0</v>
      </c>
      <c r="X36" s="40">
        <f t="shared" si="11"/>
        <v>0</v>
      </c>
      <c r="Y36" s="40">
        <f t="shared" si="25"/>
        <v>0</v>
      </c>
      <c r="Z36" s="40">
        <f t="shared" si="25"/>
        <v>0</v>
      </c>
      <c r="AA36" s="40">
        <f t="shared" si="25"/>
        <v>0</v>
      </c>
      <c r="AB36" s="40">
        <f t="shared" si="26"/>
        <v>0</v>
      </c>
      <c r="AC36" s="40">
        <f t="shared" si="26"/>
        <v>0</v>
      </c>
      <c r="AD36" s="40">
        <f t="shared" ref="AD36:AE36" si="30">(AD23-AD10)/AD10</f>
        <v>0</v>
      </c>
      <c r="AE36" s="40">
        <f t="shared" si="30"/>
        <v>0</v>
      </c>
      <c r="AF36" s="40">
        <f t="shared" ref="AF36:AG36" si="31">(AF23-AF10)/AF10</f>
        <v>0</v>
      </c>
      <c r="AG36" s="40">
        <f t="shared" si="31"/>
        <v>0</v>
      </c>
      <c r="AH36" s="40"/>
      <c r="AI36" s="28">
        <f t="shared" si="18"/>
        <v>0</v>
      </c>
    </row>
    <row r="37" spans="2:36" x14ac:dyDescent="0.2">
      <c r="B37" s="38" t="s">
        <v>19</v>
      </c>
      <c r="C37" s="40">
        <f t="shared" si="10"/>
        <v>-4.4555279634314665E-7</v>
      </c>
      <c r="D37" s="40">
        <f t="shared" si="11"/>
        <v>-4.4561480748076219E-7</v>
      </c>
      <c r="E37" s="40">
        <f t="shared" si="11"/>
        <v>-4.4539914583141575E-7</v>
      </c>
      <c r="F37" s="40">
        <f t="shared" si="11"/>
        <v>-4.457383967205249E-7</v>
      </c>
      <c r="G37" s="40">
        <f t="shared" si="11"/>
        <v>-4.4539337995092278E-7</v>
      </c>
      <c r="H37" s="40">
        <f t="shared" si="11"/>
        <v>-4.5415319485016323E-7</v>
      </c>
      <c r="I37" s="40">
        <f t="shared" si="11"/>
        <v>-4.9299582273737486E-7</v>
      </c>
      <c r="J37" s="40">
        <f t="shared" si="11"/>
        <v>-5.1674402847428107E-7</v>
      </c>
      <c r="K37" s="40">
        <f t="shared" si="11"/>
        <v>-6.4157836965154125E-7</v>
      </c>
      <c r="L37" s="40">
        <f t="shared" si="11"/>
        <v>-3.7982834427284387E-4</v>
      </c>
      <c r="M37" s="40">
        <f t="shared" si="11"/>
        <v>-6.969815378268489E-7</v>
      </c>
      <c r="N37" s="40">
        <f t="shared" si="11"/>
        <v>-3.9657140180214296E-4</v>
      </c>
      <c r="O37" s="40">
        <f t="shared" si="11"/>
        <v>-8.5529747488787342E-7</v>
      </c>
      <c r="P37" s="40">
        <f t="shared" si="11"/>
        <v>-5.7942809627709006E-8</v>
      </c>
      <c r="Q37" s="40">
        <f t="shared" si="11"/>
        <v>-7.8423215122607383E-7</v>
      </c>
      <c r="R37" s="40">
        <f t="shared" si="11"/>
        <v>-8.6740235053730074E-7</v>
      </c>
      <c r="S37" s="40">
        <f t="shared" si="11"/>
        <v>-7.8189069091064203E-7</v>
      </c>
      <c r="T37" s="40">
        <f t="shared" si="11"/>
        <v>-7.4652857272043769E-7</v>
      </c>
      <c r="U37" s="40">
        <f t="shared" si="11"/>
        <v>-8.5476014946674059E-7</v>
      </c>
      <c r="V37" s="40">
        <f t="shared" si="11"/>
        <v>-8.7720549144038265E-7</v>
      </c>
      <c r="W37" s="40">
        <f t="shared" si="11"/>
        <v>0</v>
      </c>
      <c r="X37" s="40">
        <f t="shared" si="11"/>
        <v>0</v>
      </c>
      <c r="Y37" s="40">
        <f t="shared" ref="Y37:AA38" si="32">(Y24-Y11)/Y11</f>
        <v>0</v>
      </c>
      <c r="Z37" s="40">
        <f t="shared" si="32"/>
        <v>-2.2648242397314828E-16</v>
      </c>
      <c r="AA37" s="40">
        <f t="shared" si="32"/>
        <v>2.5090023327590847E-9</v>
      </c>
      <c r="AB37" s="40">
        <f t="shared" si="26"/>
        <v>2.0907463813273739E-4</v>
      </c>
      <c r="AC37" s="40">
        <f t="shared" si="26"/>
        <v>8.6274510774298231E-5</v>
      </c>
      <c r="AD37" s="40">
        <f t="shared" ref="AD37:AE37" si="33">(AD24-AD11)/AD11</f>
        <v>4.7502850906710022E-5</v>
      </c>
      <c r="AE37" s="40">
        <f t="shared" si="33"/>
        <v>1.0820684762671532E-4</v>
      </c>
      <c r="AF37" s="40">
        <f t="shared" ref="AF37:AG37" si="34">(AF24-AF11)/AF11</f>
        <v>-3.7346477331516576E-5</v>
      </c>
      <c r="AG37" s="40">
        <f t="shared" si="34"/>
        <v>8.0824593940828627E-4</v>
      </c>
      <c r="AH37" s="40"/>
      <c r="AI37" s="28">
        <f t="shared" si="18"/>
        <v>1.4022763266892451E-5</v>
      </c>
    </row>
    <row r="38" spans="2:36" ht="18" x14ac:dyDescent="0.2">
      <c r="B38" s="8" t="s">
        <v>118</v>
      </c>
      <c r="C38" s="71">
        <f t="shared" si="10"/>
        <v>-1.933351483328245E-6</v>
      </c>
      <c r="D38" s="71">
        <f t="shared" si="11"/>
        <v>-1.3031329993777339E-6</v>
      </c>
      <c r="E38" s="71">
        <f t="shared" si="11"/>
        <v>-3.2651846422926508E-6</v>
      </c>
      <c r="F38" s="71">
        <f t="shared" si="11"/>
        <v>-5.8961903934868599E-6</v>
      </c>
      <c r="G38" s="71">
        <f t="shared" si="11"/>
        <v>-1.1748030946544406E-5</v>
      </c>
      <c r="H38" s="71">
        <f t="shared" si="11"/>
        <v>-1.8540943246216345E-5</v>
      </c>
      <c r="I38" s="71">
        <f t="shared" si="11"/>
        <v>-3.1636313271373753E-5</v>
      </c>
      <c r="J38" s="71">
        <f t="shared" si="11"/>
        <v>-5.8366326267198822E-5</v>
      </c>
      <c r="K38" s="71">
        <f t="shared" si="11"/>
        <v>-8.3468329718439313E-5</v>
      </c>
      <c r="L38" s="71">
        <f t="shared" si="11"/>
        <v>-2.5431109106938973E-5</v>
      </c>
      <c r="M38" s="71">
        <f t="shared" si="11"/>
        <v>-2.9074068216519801E-5</v>
      </c>
      <c r="N38" s="71">
        <f t="shared" si="11"/>
        <v>-2.8342552502023672E-5</v>
      </c>
      <c r="O38" s="71">
        <f t="shared" si="11"/>
        <v>-2.8217191029411051E-5</v>
      </c>
      <c r="P38" s="71">
        <f t="shared" si="11"/>
        <v>-2.3694435683857349E-5</v>
      </c>
      <c r="Q38" s="71">
        <f t="shared" si="11"/>
        <v>-2.2972448268185053E-5</v>
      </c>
      <c r="R38" s="71">
        <f t="shared" si="11"/>
        <v>-2.3337822525070224E-5</v>
      </c>
      <c r="S38" s="71">
        <f t="shared" si="11"/>
        <v>-2.3429748546965547E-5</v>
      </c>
      <c r="T38" s="71">
        <f t="shared" si="11"/>
        <v>-2.0623190454787102E-5</v>
      </c>
      <c r="U38" s="71">
        <f t="shared" si="11"/>
        <v>-1.7705174345655867E-5</v>
      </c>
      <c r="V38" s="71">
        <f t="shared" si="11"/>
        <v>-1.5175745913546663E-5</v>
      </c>
      <c r="W38" s="71">
        <f t="shared" si="11"/>
        <v>-4.0780811382297348E-5</v>
      </c>
      <c r="X38" s="71">
        <f t="shared" si="11"/>
        <v>-3.8107457007168619E-5</v>
      </c>
      <c r="Y38" s="71">
        <f t="shared" si="32"/>
        <v>-9.2264699667735827E-6</v>
      </c>
      <c r="Z38" s="71">
        <f t="shared" si="32"/>
        <v>-4.2148963758159775E-6</v>
      </c>
      <c r="AA38" s="71">
        <f t="shared" si="32"/>
        <v>-4.6349424581685747E-6</v>
      </c>
      <c r="AB38" s="71">
        <f t="shared" si="26"/>
        <v>1.9350138332683044E-7</v>
      </c>
      <c r="AC38" s="71">
        <f t="shared" si="26"/>
        <v>7.7767197907083928E-8</v>
      </c>
      <c r="AD38" s="71">
        <f t="shared" ref="AD38:AE38" si="35">(AD25-AD12)/AD12</f>
        <v>-2.1148245333040789E-6</v>
      </c>
      <c r="AE38" s="71">
        <f t="shared" si="35"/>
        <v>-4.1358529577012179E-6</v>
      </c>
      <c r="AF38" s="71">
        <f t="shared" ref="AF38:AG38" si="36">(AF25-AF12)/AF12</f>
        <v>6.2761907382840107E-5</v>
      </c>
      <c r="AG38" s="71">
        <f t="shared" si="36"/>
        <v>-8.9954153746880287E-4</v>
      </c>
      <c r="AH38" s="41"/>
      <c r="AI38" s="36">
        <f>AVERAGE(C38:AG38)</f>
        <v>-4.5609190507973475E-5</v>
      </c>
      <c r="AJ38" s="5" t="s">
        <v>43</v>
      </c>
    </row>
    <row r="40" spans="2:36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2:36" x14ac:dyDescent="0.2">
      <c r="C41" s="35">
        <f t="shared" ref="C41:X41" si="37">C25-C12</f>
        <v>-6.0064686105761211E-2</v>
      </c>
      <c r="D41" s="35">
        <f t="shared" si="37"/>
        <v>-4.1591639725083951E-2</v>
      </c>
      <c r="E41" s="35">
        <f t="shared" si="37"/>
        <v>-0.10382560525977169</v>
      </c>
      <c r="F41" s="35">
        <f t="shared" si="37"/>
        <v>-0.18852742153831059</v>
      </c>
      <c r="G41" s="35">
        <f t="shared" si="37"/>
        <v>-0.38692497820738936</v>
      </c>
      <c r="H41" s="35">
        <f t="shared" si="37"/>
        <v>-0.62744426736753667</v>
      </c>
      <c r="I41" s="35">
        <f t="shared" si="37"/>
        <v>-1.1215684308917844</v>
      </c>
      <c r="J41" s="35">
        <f t="shared" si="37"/>
        <v>-2.1335742639785167</v>
      </c>
      <c r="K41" s="35">
        <f t="shared" si="37"/>
        <v>-3.2355000052193645</v>
      </c>
      <c r="L41" s="35">
        <f t="shared" si="37"/>
        <v>-1.0217158097220818</v>
      </c>
      <c r="M41" s="35">
        <f t="shared" si="37"/>
        <v>-1.2350857166165952</v>
      </c>
      <c r="N41" s="35">
        <f t="shared" si="37"/>
        <v>-1.2636989038510364</v>
      </c>
      <c r="O41" s="35">
        <f t="shared" si="37"/>
        <v>-1.2235472528554965</v>
      </c>
      <c r="P41" s="35">
        <f t="shared" si="37"/>
        <v>-1.044318300235318</v>
      </c>
      <c r="Q41" s="35">
        <f t="shared" si="37"/>
        <v>-1.0060701427355525</v>
      </c>
      <c r="R41" s="35">
        <f t="shared" si="37"/>
        <v>-1.0664672419297858</v>
      </c>
      <c r="S41" s="35">
        <f t="shared" si="37"/>
        <v>-1.0593146325045382</v>
      </c>
      <c r="T41" s="35">
        <f t="shared" si="37"/>
        <v>-0.93105604522133945</v>
      </c>
      <c r="U41" s="35">
        <f t="shared" si="37"/>
        <v>-0.80121216467523482</v>
      </c>
      <c r="V41" s="35">
        <f t="shared" si="37"/>
        <v>-0.61895125476439716</v>
      </c>
      <c r="W41" s="35">
        <f t="shared" si="37"/>
        <v>-1.6498697542920127</v>
      </c>
      <c r="X41" s="35">
        <f t="shared" si="37"/>
        <v>-1.4065767906649853</v>
      </c>
      <c r="Y41" s="35">
        <f t="shared" ref="Y41:AC41" si="38">Y25-Y12</f>
        <v>-0.34136441112059401</v>
      </c>
      <c r="Z41" s="35">
        <f t="shared" si="38"/>
        <v>-0.15110413941147272</v>
      </c>
      <c r="AA41" s="35">
        <f t="shared" si="38"/>
        <v>-0.16310298663302092</v>
      </c>
      <c r="AB41" s="35">
        <f t="shared" si="38"/>
        <v>7.1316816756734625E-3</v>
      </c>
      <c r="AC41" s="35">
        <f t="shared" si="38"/>
        <v>2.9836875182809308E-3</v>
      </c>
      <c r="AD41" s="35">
        <f t="shared" ref="AD41:AE41" si="39">AD25-AD12</f>
        <v>-7.8369800437940285E-2</v>
      </c>
      <c r="AE41" s="35">
        <f t="shared" si="39"/>
        <v>-0.15234428202529671</v>
      </c>
      <c r="AF41" s="35">
        <f>AF25-AF12</f>
        <v>2.2127162555480027</v>
      </c>
      <c r="AG41" s="35">
        <f>AG25-AG12</f>
        <v>-29.821630224309047</v>
      </c>
      <c r="AH41" s="35"/>
      <c r="AI41" s="42">
        <f>SUM(C41:AG41)</f>
        <v>-50.711989527557307</v>
      </c>
      <c r="AJ41" s="5" t="s">
        <v>44</v>
      </c>
    </row>
    <row r="42" spans="2:36" x14ac:dyDescent="0.2">
      <c r="C42" s="28">
        <f>C41/C12</f>
        <v>-1.933351483328245E-6</v>
      </c>
      <c r="D42" s="28">
        <f t="shared" ref="D42:AG42" si="40">D41/D12</f>
        <v>-1.3031329993777339E-6</v>
      </c>
      <c r="E42" s="28">
        <f t="shared" si="40"/>
        <v>-3.2651846422926508E-6</v>
      </c>
      <c r="F42" s="28">
        <f t="shared" si="40"/>
        <v>-5.8961903934868599E-6</v>
      </c>
      <c r="G42" s="28">
        <f t="shared" si="40"/>
        <v>-1.1748030946544406E-5</v>
      </c>
      <c r="H42" s="28">
        <f t="shared" si="40"/>
        <v>-1.8540943246216345E-5</v>
      </c>
      <c r="I42" s="28">
        <f t="shared" si="40"/>
        <v>-3.1636313271373753E-5</v>
      </c>
      <c r="J42" s="28">
        <f t="shared" si="40"/>
        <v>-5.8366326267198822E-5</v>
      </c>
      <c r="K42" s="28">
        <f t="shared" si="40"/>
        <v>-8.3468329718439313E-5</v>
      </c>
      <c r="L42" s="28">
        <f t="shared" si="40"/>
        <v>-2.5431109106938973E-5</v>
      </c>
      <c r="M42" s="28">
        <f t="shared" si="40"/>
        <v>-2.9074068216519801E-5</v>
      </c>
      <c r="N42" s="28">
        <f t="shared" si="40"/>
        <v>-2.8342552502023672E-5</v>
      </c>
      <c r="O42" s="28">
        <f t="shared" si="40"/>
        <v>-2.8217191029411051E-5</v>
      </c>
      <c r="P42" s="28">
        <f t="shared" si="40"/>
        <v>-2.3694435683857349E-5</v>
      </c>
      <c r="Q42" s="28">
        <f t="shared" si="40"/>
        <v>-2.2972448268185053E-5</v>
      </c>
      <c r="R42" s="28">
        <f t="shared" si="40"/>
        <v>-2.3337822525070224E-5</v>
      </c>
      <c r="S42" s="28">
        <f t="shared" si="40"/>
        <v>-2.3429748546965547E-5</v>
      </c>
      <c r="T42" s="28">
        <f t="shared" si="40"/>
        <v>-2.0623190454787102E-5</v>
      </c>
      <c r="U42" s="28">
        <f t="shared" si="40"/>
        <v>-1.7705174345655867E-5</v>
      </c>
      <c r="V42" s="28">
        <f t="shared" si="40"/>
        <v>-1.5175745913546663E-5</v>
      </c>
      <c r="W42" s="28">
        <f t="shared" si="40"/>
        <v>-4.0780811382297348E-5</v>
      </c>
      <c r="X42" s="28">
        <f t="shared" si="40"/>
        <v>-3.8107457007168619E-5</v>
      </c>
      <c r="Y42" s="28">
        <f t="shared" si="40"/>
        <v>-9.2264699667735827E-6</v>
      </c>
      <c r="Z42" s="28">
        <f t="shared" si="40"/>
        <v>-4.2148963758159775E-6</v>
      </c>
      <c r="AA42" s="28">
        <f t="shared" si="40"/>
        <v>-4.6349424581685747E-6</v>
      </c>
      <c r="AB42" s="28">
        <f t="shared" si="40"/>
        <v>1.9350138332683044E-7</v>
      </c>
      <c r="AC42" s="28">
        <f t="shared" si="40"/>
        <v>7.7767197907083928E-8</v>
      </c>
      <c r="AD42" s="28">
        <f t="shared" si="40"/>
        <v>-2.1148245333040789E-6</v>
      </c>
      <c r="AE42" s="28">
        <f t="shared" si="40"/>
        <v>-4.1358529577012179E-6</v>
      </c>
      <c r="AF42" s="28">
        <f t="shared" si="40"/>
        <v>6.2761907382840107E-5</v>
      </c>
      <c r="AG42" s="28">
        <f t="shared" si="40"/>
        <v>-8.9954153746880287E-4</v>
      </c>
    </row>
    <row r="43" spans="2:36" x14ac:dyDescent="0.2">
      <c r="R43" s="28"/>
      <c r="Z43" s="28"/>
      <c r="AA43" s="28"/>
      <c r="AB43" s="28"/>
      <c r="AC43" s="28"/>
      <c r="AD43" s="28"/>
      <c r="AE43" s="28"/>
      <c r="AF43" s="28"/>
      <c r="AG43" s="28"/>
      <c r="AH43" s="28"/>
    </row>
    <row r="67" spans="2:2" x14ac:dyDescent="0.2">
      <c r="B67" s="10" t="s">
        <v>128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AJ119"/>
  <sheetViews>
    <sheetView zoomScale="75" zoomScaleNormal="75" workbookViewId="0">
      <pane ySplit="1" topLeftCell="A2" activePane="bottomLeft" state="frozen"/>
      <selection activeCell="B38" sqref="B38"/>
      <selection pane="bottomLeft" activeCell="A30" sqref="A30:XFD30"/>
    </sheetView>
  </sheetViews>
  <sheetFormatPr defaultColWidth="9.140625" defaultRowHeight="15" x14ac:dyDescent="0.2"/>
  <cols>
    <col min="1" max="1" width="3.28515625" style="5" customWidth="1"/>
    <col min="2" max="2" width="56.5703125" style="5" customWidth="1"/>
    <col min="3" max="3" width="8.7109375" style="5" bestFit="1" customWidth="1"/>
    <col min="4" max="6" width="8.5703125" style="5" bestFit="1" customWidth="1"/>
    <col min="7" max="14" width="8.7109375" style="5" bestFit="1" customWidth="1"/>
    <col min="15" max="33" width="8.5703125" style="5" bestFit="1" customWidth="1"/>
    <col min="34" max="34" width="9.140625" style="5" customWidth="1"/>
    <col min="35" max="35" width="11.5703125" style="5" customWidth="1"/>
    <col min="36" max="16384" width="9.140625" style="5"/>
  </cols>
  <sheetData>
    <row r="1" spans="2:34" ht="15.75" customHeight="1" x14ac:dyDescent="0.2">
      <c r="B1" s="19" t="s">
        <v>125</v>
      </c>
    </row>
    <row r="2" spans="2:34" ht="18" x14ac:dyDescent="0.2">
      <c r="B2" s="10" t="s">
        <v>129</v>
      </c>
    </row>
    <row r="3" spans="2:34" x14ac:dyDescent="0.2">
      <c r="B3" s="4" t="s">
        <v>45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/>
    </row>
    <row r="4" spans="2:34" x14ac:dyDescent="0.2">
      <c r="B4" s="5" t="s">
        <v>23</v>
      </c>
      <c r="C4" s="25">
        <f>SUM(C5:C8)</f>
        <v>1116.7254085014333</v>
      </c>
      <c r="D4" s="25">
        <f t="shared" ref="D4:W4" si="0">SUM(D5:D8)</f>
        <v>992.38939661731536</v>
      </c>
      <c r="E4" s="25">
        <f t="shared" si="0"/>
        <v>932.96808506651939</v>
      </c>
      <c r="F4" s="25">
        <f t="shared" si="0"/>
        <v>951.12593750870883</v>
      </c>
      <c r="G4" s="25">
        <f t="shared" si="0"/>
        <v>1081.7022655246876</v>
      </c>
      <c r="H4" s="25">
        <f t="shared" si="0"/>
        <v>1084.1810327260134</v>
      </c>
      <c r="I4" s="25">
        <f t="shared" si="0"/>
        <v>1198.3870831754853</v>
      </c>
      <c r="J4" s="25">
        <f t="shared" si="0"/>
        <v>1384.9248481927566</v>
      </c>
      <c r="K4" s="25">
        <f t="shared" si="0"/>
        <v>1288.1260716317763</v>
      </c>
      <c r="L4" s="25">
        <f t="shared" si="0"/>
        <v>1353.709634567598</v>
      </c>
      <c r="M4" s="25">
        <f t="shared" si="0"/>
        <v>1908.7841314126661</v>
      </c>
      <c r="N4" s="25">
        <f t="shared" si="0"/>
        <v>2061.4371933464076</v>
      </c>
      <c r="O4" s="25">
        <f t="shared" si="0"/>
        <v>2063.3791229426015</v>
      </c>
      <c r="P4" s="25">
        <f t="shared" si="0"/>
        <v>2342.3181160836975</v>
      </c>
      <c r="Q4" s="25">
        <f t="shared" si="0"/>
        <v>2507.0626593013171</v>
      </c>
      <c r="R4" s="25">
        <f t="shared" si="0"/>
        <v>2552.7953464691873</v>
      </c>
      <c r="S4" s="25">
        <f t="shared" si="0"/>
        <v>2538.7434105910074</v>
      </c>
      <c r="T4" s="25">
        <f t="shared" si="0"/>
        <v>2580.4341213620519</v>
      </c>
      <c r="U4" s="25">
        <f t="shared" si="0"/>
        <v>2301.583745387552</v>
      </c>
      <c r="V4" s="25">
        <f t="shared" si="0"/>
        <v>1485.322669481403</v>
      </c>
      <c r="W4" s="25">
        <f t="shared" si="0"/>
        <v>1299.0484147465629</v>
      </c>
      <c r="X4" s="25">
        <f t="shared" ref="X4:AC4" si="1">SUM(X5:X8)</f>
        <v>1167.2705389694754</v>
      </c>
      <c r="Y4" s="25">
        <f t="shared" si="1"/>
        <v>1391.9677990924165</v>
      </c>
      <c r="Z4" s="25">
        <f t="shared" si="1"/>
        <v>1301.695001530657</v>
      </c>
      <c r="AA4" s="25">
        <f t="shared" si="1"/>
        <v>1650.4531530457709</v>
      </c>
      <c r="AB4" s="25">
        <f t="shared" si="1"/>
        <v>1830.3635214124336</v>
      </c>
      <c r="AC4" s="25">
        <f t="shared" si="1"/>
        <v>1968.4013520332232</v>
      </c>
      <c r="AD4" s="25">
        <f t="shared" ref="AD4:AE4" si="2">SUM(AD5:AD8)</f>
        <v>2039.8562560230891</v>
      </c>
      <c r="AE4" s="25">
        <f t="shared" si="2"/>
        <v>2094.5489797619248</v>
      </c>
      <c r="AF4" s="25">
        <f t="shared" ref="AF4:AG4" si="3">SUM(AF5:AF8)</f>
        <v>2057.6690466445225</v>
      </c>
      <c r="AG4" s="25">
        <f t="shared" si="3"/>
        <v>1907.1635602316842</v>
      </c>
      <c r="AH4" s="25"/>
    </row>
    <row r="5" spans="2:34" x14ac:dyDescent="0.2">
      <c r="B5" s="47" t="s">
        <v>24</v>
      </c>
      <c r="C5" s="25">
        <v>884</v>
      </c>
      <c r="D5" s="25">
        <v>782</v>
      </c>
      <c r="E5" s="25">
        <v>753</v>
      </c>
      <c r="F5" s="25">
        <v>729</v>
      </c>
      <c r="G5" s="25">
        <v>859</v>
      </c>
      <c r="H5" s="25">
        <v>879</v>
      </c>
      <c r="I5" s="25">
        <v>983</v>
      </c>
      <c r="J5" s="25">
        <v>1145</v>
      </c>
      <c r="K5" s="25">
        <v>1059</v>
      </c>
      <c r="L5" s="25">
        <v>1166</v>
      </c>
      <c r="M5" s="25">
        <v>1700.904</v>
      </c>
      <c r="N5" s="25">
        <v>1851.19</v>
      </c>
      <c r="O5" s="25">
        <v>1859.797</v>
      </c>
      <c r="P5" s="25">
        <v>2126.951</v>
      </c>
      <c r="Q5" s="25">
        <v>2295.0809999999997</v>
      </c>
      <c r="R5" s="25">
        <v>2357.0552201099999</v>
      </c>
      <c r="S5" s="25">
        <v>2347.8511709678573</v>
      </c>
      <c r="T5" s="25">
        <v>2374.056297236792</v>
      </c>
      <c r="U5" s="25">
        <v>2106.7332656066992</v>
      </c>
      <c r="V5" s="25">
        <v>1326.7757675435184</v>
      </c>
      <c r="W5" s="25">
        <v>1105.1089530878239</v>
      </c>
      <c r="X5" s="25">
        <v>966.27348057556696</v>
      </c>
      <c r="Y5" s="25">
        <v>1177.0215551174631</v>
      </c>
      <c r="Z5" s="25">
        <v>1111.7464175453952</v>
      </c>
      <c r="AA5" s="25">
        <v>1461.1216449441433</v>
      </c>
      <c r="AB5" s="25">
        <v>1652.0144764257484</v>
      </c>
      <c r="AC5" s="25">
        <v>1793.5241301100293</v>
      </c>
      <c r="AD5" s="25">
        <v>1839.6054226101226</v>
      </c>
      <c r="AE5" s="25">
        <v>1916.0429498953088</v>
      </c>
      <c r="AF5" s="25">
        <v>1892.5993191659545</v>
      </c>
      <c r="AG5" s="25">
        <v>1769.6404427201105</v>
      </c>
      <c r="AH5" s="25"/>
    </row>
    <row r="6" spans="2:34" x14ac:dyDescent="0.2">
      <c r="B6" s="47" t="s">
        <v>25</v>
      </c>
      <c r="C6" s="25">
        <v>214.077</v>
      </c>
      <c r="D6" s="25">
        <v>192.22800000000001</v>
      </c>
      <c r="E6" s="25">
        <v>162.39499999999998</v>
      </c>
      <c r="F6" s="25">
        <v>204.893</v>
      </c>
      <c r="G6" s="25">
        <v>205.428</v>
      </c>
      <c r="H6" s="25">
        <v>187.506</v>
      </c>
      <c r="I6" s="25">
        <v>198.23699999999999</v>
      </c>
      <c r="J6" s="25">
        <v>221.89099999999999</v>
      </c>
      <c r="K6" s="25">
        <v>211.65699999999998</v>
      </c>
      <c r="L6" s="25">
        <v>170.07400000000001</v>
      </c>
      <c r="M6" s="25">
        <v>190.43099999999998</v>
      </c>
      <c r="N6" s="25">
        <v>189.39499999999998</v>
      </c>
      <c r="O6" s="25">
        <v>190.31400000000002</v>
      </c>
      <c r="P6" s="25">
        <v>206.256</v>
      </c>
      <c r="Q6" s="25">
        <v>201.53888677452051</v>
      </c>
      <c r="R6" s="25">
        <v>183.477</v>
      </c>
      <c r="S6" s="25">
        <v>180.30419999999998</v>
      </c>
      <c r="T6" s="25">
        <v>196.71480221940001</v>
      </c>
      <c r="U6" s="25">
        <v>187.79567664091581</v>
      </c>
      <c r="V6" s="25">
        <v>156.40402051348525</v>
      </c>
      <c r="W6" s="25">
        <v>192.41449935002328</v>
      </c>
      <c r="X6" s="25">
        <v>199.06051210483912</v>
      </c>
      <c r="Y6" s="25">
        <v>214.39115316286023</v>
      </c>
      <c r="Z6" s="25">
        <v>189.63811440146912</v>
      </c>
      <c r="AA6" s="25">
        <v>188.98297537871338</v>
      </c>
      <c r="AB6" s="25">
        <v>177.34721139514085</v>
      </c>
      <c r="AC6" s="25">
        <v>173.89695660360397</v>
      </c>
      <c r="AD6" s="25">
        <v>198.94328821295068</v>
      </c>
      <c r="AE6" s="25">
        <v>177.27545682876001</v>
      </c>
      <c r="AF6" s="25">
        <v>163.65124680985923</v>
      </c>
      <c r="AG6" s="25">
        <v>135.50521831664352</v>
      </c>
      <c r="AH6" s="25"/>
    </row>
    <row r="7" spans="2:34" x14ac:dyDescent="0.2">
      <c r="B7" s="47" t="s">
        <v>26</v>
      </c>
      <c r="C7" s="25">
        <v>13.325180000000001</v>
      </c>
      <c r="D7" s="25">
        <v>13.055679999999997</v>
      </c>
      <c r="E7" s="25">
        <v>12.587179999999998</v>
      </c>
      <c r="F7" s="25">
        <v>12.519679999999999</v>
      </c>
      <c r="G7" s="25">
        <v>12.307179999999999</v>
      </c>
      <c r="H7" s="25">
        <v>11.965680000000001</v>
      </c>
      <c r="I7" s="25">
        <v>11.62518</v>
      </c>
      <c r="J7" s="25">
        <v>11.46468</v>
      </c>
      <c r="K7" s="25">
        <v>11.04918</v>
      </c>
      <c r="L7" s="25">
        <v>10.95668</v>
      </c>
      <c r="M7" s="25">
        <v>10.714383917999999</v>
      </c>
      <c r="N7" s="25">
        <v>10.136008163600001</v>
      </c>
      <c r="O7" s="25">
        <v>5.1307460682000006</v>
      </c>
      <c r="P7" s="25">
        <v>0.55322578880000006</v>
      </c>
      <c r="Q7" s="25">
        <v>0.5801347322</v>
      </c>
      <c r="R7" s="25">
        <v>0.48087750000000001</v>
      </c>
      <c r="S7" s="25">
        <v>0.48667499999999997</v>
      </c>
      <c r="T7" s="25">
        <v>0.45499610000000001</v>
      </c>
      <c r="U7" s="25">
        <v>0.30708882999999998</v>
      </c>
      <c r="V7" s="25">
        <v>1.7369590000000001E-2</v>
      </c>
      <c r="W7" s="25" t="s">
        <v>76</v>
      </c>
      <c r="X7" s="25" t="s">
        <v>76</v>
      </c>
      <c r="Y7" s="25" t="s">
        <v>76</v>
      </c>
      <c r="Z7" s="25" t="s">
        <v>76</v>
      </c>
      <c r="AA7" s="25" t="s">
        <v>76</v>
      </c>
      <c r="AB7" s="25" t="s">
        <v>76</v>
      </c>
      <c r="AC7" s="25" t="s">
        <v>76</v>
      </c>
      <c r="AD7" s="25" t="s">
        <v>76</v>
      </c>
      <c r="AE7" s="25" t="s">
        <v>76</v>
      </c>
      <c r="AF7" s="25" t="s">
        <v>76</v>
      </c>
      <c r="AG7" s="25" t="s">
        <v>76</v>
      </c>
      <c r="AH7" s="25"/>
    </row>
    <row r="8" spans="2:34" x14ac:dyDescent="0.2">
      <c r="B8" s="47" t="s">
        <v>27</v>
      </c>
      <c r="C8" s="25">
        <v>5.323228501433209</v>
      </c>
      <c r="D8" s="25">
        <v>5.1057166173152817</v>
      </c>
      <c r="E8" s="25">
        <v>4.9859050665194102</v>
      </c>
      <c r="F8" s="25">
        <v>4.7132575087088542</v>
      </c>
      <c r="G8" s="25">
        <v>4.967085524687727</v>
      </c>
      <c r="H8" s="25">
        <v>5.7093527260132344</v>
      </c>
      <c r="I8" s="25">
        <v>5.5249031754851305</v>
      </c>
      <c r="J8" s="25">
        <v>6.5691681927565071</v>
      </c>
      <c r="K8" s="25">
        <v>6.4198916317765047</v>
      </c>
      <c r="L8" s="25">
        <v>6.6789545675978959</v>
      </c>
      <c r="M8" s="25">
        <v>6.7347474946660659</v>
      </c>
      <c r="N8" s="25">
        <v>10.716185182807617</v>
      </c>
      <c r="O8" s="25">
        <v>8.1373768744014505</v>
      </c>
      <c r="P8" s="25">
        <v>8.5578902948976783</v>
      </c>
      <c r="Q8" s="25">
        <v>9.8626377945971377</v>
      </c>
      <c r="R8" s="25">
        <v>11.782248859187511</v>
      </c>
      <c r="S8" s="25">
        <v>10.101364623150154</v>
      </c>
      <c r="T8" s="25">
        <v>9.2080258058600002</v>
      </c>
      <c r="U8" s="25">
        <v>6.7477143099374235</v>
      </c>
      <c r="V8" s="25">
        <v>2.1255118343991999</v>
      </c>
      <c r="W8" s="25">
        <v>1.5249623087156214</v>
      </c>
      <c r="X8" s="25">
        <v>1.936546289069464</v>
      </c>
      <c r="Y8" s="25">
        <v>0.55509081209300004</v>
      </c>
      <c r="Z8" s="25">
        <v>0.31046958379295009</v>
      </c>
      <c r="AA8" s="25">
        <v>0.34853272291445003</v>
      </c>
      <c r="AB8" s="25">
        <v>1.0018335915442</v>
      </c>
      <c r="AC8" s="25">
        <v>0.98026531958999996</v>
      </c>
      <c r="AD8" s="25">
        <v>1.3075452000159999</v>
      </c>
      <c r="AE8" s="25">
        <v>1.2305730378563</v>
      </c>
      <c r="AF8" s="25">
        <v>1.4184806687088001</v>
      </c>
      <c r="AG8" s="25">
        <v>2.0178991949300999</v>
      </c>
      <c r="AH8" s="25"/>
    </row>
    <row r="9" spans="2:34" x14ac:dyDescent="0.2">
      <c r="B9" s="5" t="s">
        <v>40</v>
      </c>
      <c r="C9" s="25">
        <f>SUM(C10:C11)</f>
        <v>1875.3334978391945</v>
      </c>
      <c r="D9" s="25">
        <f t="shared" ref="D9:P9" si="4">SUM(D10:D11)</f>
        <v>1724.828500928953</v>
      </c>
      <c r="E9" s="25">
        <f t="shared" si="4"/>
        <v>1698.0734679642192</v>
      </c>
      <c r="F9" s="25">
        <f t="shared" si="4"/>
        <v>1640.6987861620687</v>
      </c>
      <c r="G9" s="25">
        <f t="shared" si="4"/>
        <v>1751.1376166776076</v>
      </c>
      <c r="H9" s="25">
        <f t="shared" si="4"/>
        <v>1667.9492827002232</v>
      </c>
      <c r="I9" s="25">
        <f t="shared" si="4"/>
        <v>1617.36245185394</v>
      </c>
      <c r="J9" s="25">
        <f t="shared" si="4"/>
        <v>1767.6365536725266</v>
      </c>
      <c r="K9" s="25">
        <f t="shared" si="4"/>
        <v>1753.3176564006599</v>
      </c>
      <c r="L9" s="25">
        <f t="shared" si="4"/>
        <v>1637.3296338628056</v>
      </c>
      <c r="M9" s="25">
        <f t="shared" si="4"/>
        <v>1576.8119634614227</v>
      </c>
      <c r="N9" s="25">
        <f t="shared" si="4"/>
        <v>1540.709186889047</v>
      </c>
      <c r="O9" s="25">
        <f t="shared" si="4"/>
        <v>1060.6630638550139</v>
      </c>
      <c r="P9" s="25">
        <f t="shared" si="4"/>
        <v>0.29746752765364803</v>
      </c>
      <c r="Q9" s="25" t="s">
        <v>76</v>
      </c>
      <c r="R9" s="25" t="s">
        <v>76</v>
      </c>
      <c r="S9" s="25" t="s">
        <v>76</v>
      </c>
      <c r="T9" s="25" t="s">
        <v>76</v>
      </c>
      <c r="U9" s="25" t="s">
        <v>76</v>
      </c>
      <c r="V9" s="25" t="s">
        <v>76</v>
      </c>
      <c r="W9" s="25" t="s">
        <v>76</v>
      </c>
      <c r="X9" s="25" t="s">
        <v>76</v>
      </c>
      <c r="Y9" s="25" t="s">
        <v>76</v>
      </c>
      <c r="Z9" s="25" t="s">
        <v>76</v>
      </c>
      <c r="AA9" s="25" t="s">
        <v>76</v>
      </c>
      <c r="AB9" s="25" t="s">
        <v>76</v>
      </c>
      <c r="AC9" s="25" t="s">
        <v>76</v>
      </c>
      <c r="AD9" s="25" t="s">
        <v>76</v>
      </c>
      <c r="AE9" s="25" t="s">
        <v>76</v>
      </c>
      <c r="AF9" s="25" t="s">
        <v>76</v>
      </c>
      <c r="AG9" s="25" t="s">
        <v>76</v>
      </c>
      <c r="AH9" s="25"/>
    </row>
    <row r="10" spans="2:34" x14ac:dyDescent="0.2">
      <c r="B10" s="47" t="s">
        <v>29</v>
      </c>
      <c r="C10" s="25">
        <v>990.23349783919468</v>
      </c>
      <c r="D10" s="25">
        <v>1030.316500928953</v>
      </c>
      <c r="E10" s="25">
        <v>1003.5614679642191</v>
      </c>
      <c r="F10" s="25">
        <v>946.18678616206853</v>
      </c>
      <c r="G10" s="25">
        <v>1056.6256166776077</v>
      </c>
      <c r="H10" s="25">
        <v>973.43728270022302</v>
      </c>
      <c r="I10" s="25">
        <v>922.85045185393983</v>
      </c>
      <c r="J10" s="25">
        <v>1073.1245536725266</v>
      </c>
      <c r="K10" s="25">
        <v>1058.8056564006599</v>
      </c>
      <c r="L10" s="25">
        <v>942.81763386280556</v>
      </c>
      <c r="M10" s="25">
        <v>882.29996346142264</v>
      </c>
      <c r="N10" s="25">
        <v>1041.1841868890472</v>
      </c>
      <c r="O10" s="25">
        <v>810.90056385501384</v>
      </c>
      <c r="P10" s="25">
        <v>0.29746752765364803</v>
      </c>
      <c r="Q10" s="25" t="s">
        <v>76</v>
      </c>
      <c r="R10" s="25" t="s">
        <v>76</v>
      </c>
      <c r="S10" s="25" t="s">
        <v>76</v>
      </c>
      <c r="T10" s="25" t="s">
        <v>76</v>
      </c>
      <c r="U10" s="25" t="s">
        <v>76</v>
      </c>
      <c r="V10" s="25" t="s">
        <v>76</v>
      </c>
      <c r="W10" s="25" t="s">
        <v>76</v>
      </c>
      <c r="X10" s="25" t="s">
        <v>76</v>
      </c>
      <c r="Y10" s="25" t="s">
        <v>76</v>
      </c>
      <c r="Z10" s="25" t="s">
        <v>76</v>
      </c>
      <c r="AA10" s="25" t="s">
        <v>76</v>
      </c>
      <c r="AB10" s="25" t="s">
        <v>76</v>
      </c>
      <c r="AC10" s="25" t="s">
        <v>76</v>
      </c>
      <c r="AD10" s="25" t="s">
        <v>76</v>
      </c>
      <c r="AE10" s="25" t="s">
        <v>76</v>
      </c>
      <c r="AF10" s="25" t="s">
        <v>76</v>
      </c>
      <c r="AG10" s="25" t="s">
        <v>76</v>
      </c>
      <c r="AH10" s="25"/>
    </row>
    <row r="11" spans="2:34" x14ac:dyDescent="0.2">
      <c r="B11" s="47" t="s">
        <v>30</v>
      </c>
      <c r="C11" s="25">
        <v>885.09999999999991</v>
      </c>
      <c r="D11" s="25">
        <v>694.51200000000006</v>
      </c>
      <c r="E11" s="25">
        <v>694.51200000000006</v>
      </c>
      <c r="F11" s="25">
        <v>694.51200000000006</v>
      </c>
      <c r="G11" s="25">
        <v>694.51200000000006</v>
      </c>
      <c r="H11" s="25">
        <v>694.51200000000006</v>
      </c>
      <c r="I11" s="25">
        <v>694.51200000000006</v>
      </c>
      <c r="J11" s="25">
        <v>694.51200000000006</v>
      </c>
      <c r="K11" s="25">
        <v>694.51200000000006</v>
      </c>
      <c r="L11" s="25">
        <v>694.51200000000006</v>
      </c>
      <c r="M11" s="25">
        <v>694.51200000000006</v>
      </c>
      <c r="N11" s="25">
        <v>499.52499999999998</v>
      </c>
      <c r="O11" s="25">
        <v>249.76249999999999</v>
      </c>
      <c r="P11" s="25" t="s">
        <v>76</v>
      </c>
      <c r="Q11" s="25" t="s">
        <v>76</v>
      </c>
      <c r="R11" s="25" t="s">
        <v>76</v>
      </c>
      <c r="S11" s="25" t="s">
        <v>76</v>
      </c>
      <c r="T11" s="25" t="s">
        <v>76</v>
      </c>
      <c r="U11" s="25" t="s">
        <v>76</v>
      </c>
      <c r="V11" s="25" t="s">
        <v>76</v>
      </c>
      <c r="W11" s="25" t="s">
        <v>76</v>
      </c>
      <c r="X11" s="25" t="s">
        <v>76</v>
      </c>
      <c r="Y11" s="25" t="s">
        <v>76</v>
      </c>
      <c r="Z11" s="25" t="s">
        <v>76</v>
      </c>
      <c r="AA11" s="25" t="s">
        <v>76</v>
      </c>
      <c r="AB11" s="25" t="s">
        <v>76</v>
      </c>
      <c r="AC11" s="25" t="s">
        <v>76</v>
      </c>
      <c r="AD11" s="25" t="s">
        <v>76</v>
      </c>
      <c r="AE11" s="25" t="s">
        <v>76</v>
      </c>
      <c r="AF11" s="25" t="s">
        <v>76</v>
      </c>
      <c r="AG11" s="25" t="s">
        <v>76</v>
      </c>
      <c r="AH11" s="25"/>
    </row>
    <row r="12" spans="2:34" x14ac:dyDescent="0.2">
      <c r="B12" s="5" t="s">
        <v>81</v>
      </c>
      <c r="C12" s="25">
        <v>26.080000000000002</v>
      </c>
      <c r="D12" s="25">
        <v>23.44</v>
      </c>
      <c r="E12" s="25">
        <v>20.56</v>
      </c>
      <c r="F12" s="25">
        <v>26.080000000000002</v>
      </c>
      <c r="G12" s="25">
        <v>21.28</v>
      </c>
      <c r="H12" s="25">
        <v>24.8</v>
      </c>
      <c r="I12" s="25">
        <v>27.28</v>
      </c>
      <c r="J12" s="25">
        <v>26.96</v>
      </c>
      <c r="K12" s="25">
        <v>28.64</v>
      </c>
      <c r="L12" s="25">
        <v>26.8</v>
      </c>
      <c r="M12" s="25">
        <v>28.8</v>
      </c>
      <c r="N12" s="25">
        <v>12</v>
      </c>
      <c r="O12" s="25" t="s">
        <v>76</v>
      </c>
      <c r="P12" s="25" t="s">
        <v>76</v>
      </c>
      <c r="Q12" s="25" t="s">
        <v>76</v>
      </c>
      <c r="R12" s="25" t="s">
        <v>76</v>
      </c>
      <c r="S12" s="25" t="s">
        <v>76</v>
      </c>
      <c r="T12" s="25" t="s">
        <v>76</v>
      </c>
      <c r="U12" s="25" t="s">
        <v>76</v>
      </c>
      <c r="V12" s="25" t="s">
        <v>76</v>
      </c>
      <c r="W12" s="25" t="s">
        <v>76</v>
      </c>
      <c r="X12" s="25" t="s">
        <v>76</v>
      </c>
      <c r="Y12" s="25" t="s">
        <v>76</v>
      </c>
      <c r="Z12" s="25" t="s">
        <v>76</v>
      </c>
      <c r="AA12" s="25" t="s">
        <v>76</v>
      </c>
      <c r="AB12" s="25" t="s">
        <v>76</v>
      </c>
      <c r="AC12" s="25" t="s">
        <v>76</v>
      </c>
      <c r="AD12" s="25" t="s">
        <v>76</v>
      </c>
      <c r="AE12" s="25" t="s">
        <v>76</v>
      </c>
      <c r="AF12" s="25" t="s">
        <v>76</v>
      </c>
      <c r="AG12" s="25" t="s">
        <v>76</v>
      </c>
      <c r="AH12" s="25"/>
    </row>
    <row r="13" spans="2:34" x14ac:dyDescent="0.2">
      <c r="B13" s="5" t="s">
        <v>41</v>
      </c>
      <c r="C13" s="25">
        <f t="shared" ref="C13:V13" si="5">SUM(C14:C17)</f>
        <v>94.635725886777664</v>
      </c>
      <c r="D13" s="25">
        <f t="shared" si="5"/>
        <v>82.692728613141156</v>
      </c>
      <c r="E13" s="25">
        <f t="shared" si="5"/>
        <v>82.798346365367138</v>
      </c>
      <c r="F13" s="25">
        <f t="shared" si="5"/>
        <v>81.351633897255169</v>
      </c>
      <c r="G13" s="25">
        <f t="shared" si="5"/>
        <v>83.178752160718815</v>
      </c>
      <c r="H13" s="25">
        <f t="shared" si="5"/>
        <v>73.778411345971719</v>
      </c>
      <c r="I13" s="25">
        <f t="shared" si="5"/>
        <v>90.359460462419932</v>
      </c>
      <c r="J13" s="25">
        <f t="shared" si="5"/>
        <v>84.147665921995824</v>
      </c>
      <c r="K13" s="25">
        <f t="shared" si="5"/>
        <v>81.404818136496743</v>
      </c>
      <c r="L13" s="25">
        <f t="shared" si="5"/>
        <v>81.937225204034178</v>
      </c>
      <c r="M13" s="25">
        <f t="shared" si="5"/>
        <v>134.30340352741206</v>
      </c>
      <c r="N13" s="25">
        <f t="shared" si="5"/>
        <v>91.368752365119235</v>
      </c>
      <c r="O13" s="25">
        <f t="shared" si="5"/>
        <v>86.805115163523425</v>
      </c>
      <c r="P13" s="25">
        <f t="shared" si="5"/>
        <v>87.466716713972929</v>
      </c>
      <c r="Q13" s="25">
        <f t="shared" si="5"/>
        <v>95.924836723109365</v>
      </c>
      <c r="R13" s="25">
        <f t="shared" si="5"/>
        <v>146.81142172849479</v>
      </c>
      <c r="S13" s="25">
        <f t="shared" si="5"/>
        <v>106.33159882099487</v>
      </c>
      <c r="T13" s="25">
        <f t="shared" si="5"/>
        <v>120.18627347260694</v>
      </c>
      <c r="U13" s="25">
        <f t="shared" si="5"/>
        <v>102.10699488055519</v>
      </c>
      <c r="V13" s="25">
        <f t="shared" si="5"/>
        <v>100.73780242957275</v>
      </c>
      <c r="W13" s="25">
        <f t="shared" ref="W13:AC13" si="6">SUM(W14:W17)</f>
        <v>88.073243637065886</v>
      </c>
      <c r="X13" s="25">
        <f t="shared" si="6"/>
        <v>88.880670490132786</v>
      </c>
      <c r="Y13" s="25">
        <f t="shared" si="6"/>
        <v>86.43089340225572</v>
      </c>
      <c r="Z13" s="25">
        <f t="shared" si="6"/>
        <v>88.978231849072529</v>
      </c>
      <c r="AA13" s="25">
        <f t="shared" si="6"/>
        <v>91.698274808646289</v>
      </c>
      <c r="AB13" s="25">
        <f t="shared" si="6"/>
        <v>95.46555659986339</v>
      </c>
      <c r="AC13" s="25">
        <f t="shared" si="6"/>
        <v>96.997821023013188</v>
      </c>
      <c r="AD13" s="25">
        <f t="shared" ref="AD13:AE13" si="7">SUM(AD14:AD17)</f>
        <v>101.60871334091084</v>
      </c>
      <c r="AE13" s="25">
        <f t="shared" si="7"/>
        <v>102.68500880254503</v>
      </c>
      <c r="AF13" s="25">
        <f t="shared" ref="AF13:AG13" si="8">SUM(AF14:AF17)</f>
        <v>105.07401214185849</v>
      </c>
      <c r="AG13" s="25">
        <f t="shared" si="8"/>
        <v>100.91322051012557</v>
      </c>
      <c r="AH13" s="25"/>
    </row>
    <row r="14" spans="2:34" x14ac:dyDescent="0.2">
      <c r="B14" s="47" t="s">
        <v>33</v>
      </c>
      <c r="C14" s="25">
        <v>35.971886133333335</v>
      </c>
      <c r="D14" s="25">
        <v>24.808197333333332</v>
      </c>
      <c r="E14" s="25">
        <v>24.808197333333332</v>
      </c>
      <c r="F14" s="25">
        <v>22.947582533333335</v>
      </c>
      <c r="G14" s="25">
        <v>23.567787466666669</v>
      </c>
      <c r="H14" s="25">
        <v>11.783893733333334</v>
      </c>
      <c r="I14" s="25">
        <v>27.28901706666667</v>
      </c>
      <c r="J14" s="25">
        <v>19.226352933333335</v>
      </c>
      <c r="K14" s="25">
        <v>16.745533199999997</v>
      </c>
      <c r="L14" s="25">
        <v>16.745533199999997</v>
      </c>
      <c r="M14" s="25">
        <v>70.083157466666691</v>
      </c>
      <c r="N14" s="25">
        <v>19.846557866666664</v>
      </c>
      <c r="O14" s="25">
        <v>11.783893733333334</v>
      </c>
      <c r="P14" s="25">
        <v>14.884918400000002</v>
      </c>
      <c r="Q14" s="25">
        <v>17.365738133333338</v>
      </c>
      <c r="R14" s="25">
        <v>59.539673600000008</v>
      </c>
      <c r="S14" s="25">
        <v>19.226352933333335</v>
      </c>
      <c r="T14" s="25">
        <v>23.567787466666669</v>
      </c>
      <c r="U14" s="25">
        <v>20.466762800000005</v>
      </c>
      <c r="V14" s="25">
        <v>22.387537478533332</v>
      </c>
      <c r="W14" s="25">
        <v>16.816236562399997</v>
      </c>
      <c r="X14" s="25">
        <v>18.732049601466663</v>
      </c>
      <c r="Y14" s="25">
        <v>18.282520669209713</v>
      </c>
      <c r="Z14" s="25">
        <v>19.0765237671073</v>
      </c>
      <c r="AA14" s="25">
        <v>19.838320667375339</v>
      </c>
      <c r="AB14" s="25">
        <v>20.348670644302445</v>
      </c>
      <c r="AC14" s="25">
        <v>20.089334297342493</v>
      </c>
      <c r="AD14" s="25">
        <v>22.219743345339293</v>
      </c>
      <c r="AE14" s="25">
        <v>21.498934159311169</v>
      </c>
      <c r="AF14" s="25">
        <v>23.6279028294726</v>
      </c>
      <c r="AG14" s="25">
        <v>23.14895316891187</v>
      </c>
      <c r="AH14" s="25"/>
    </row>
    <row r="15" spans="2:34" x14ac:dyDescent="0.2">
      <c r="B15" s="47" t="s">
        <v>34</v>
      </c>
      <c r="C15" s="25">
        <v>6.2605202000000011</v>
      </c>
      <c r="D15" s="25">
        <v>5.7564122000000006</v>
      </c>
      <c r="E15" s="25">
        <v>5.8035802000000007</v>
      </c>
      <c r="F15" s="25">
        <v>6.1061558465688011</v>
      </c>
      <c r="G15" s="25">
        <v>6.3144951325896006</v>
      </c>
      <c r="H15" s="25">
        <v>8.5851361205896008</v>
      </c>
      <c r="I15" s="25">
        <v>8.8323583480000014</v>
      </c>
      <c r="J15" s="25">
        <v>8.9102556172113623</v>
      </c>
      <c r="K15" s="25">
        <v>9.7027358911999997</v>
      </c>
      <c r="L15" s="25">
        <v>13.916615525894965</v>
      </c>
      <c r="M15" s="25">
        <v>15.727833590166837</v>
      </c>
      <c r="N15" s="25">
        <v>18.784694234789391</v>
      </c>
      <c r="O15" s="25">
        <v>22.805116097278038</v>
      </c>
      <c r="P15" s="25">
        <v>24.100105770400003</v>
      </c>
      <c r="Q15" s="25">
        <v>25.900289505343299</v>
      </c>
      <c r="R15" s="25">
        <v>35.277155772209269</v>
      </c>
      <c r="S15" s="25">
        <v>28.191463603730728</v>
      </c>
      <c r="T15" s="25">
        <v>32.647660196799997</v>
      </c>
      <c r="U15" s="25">
        <v>23.763914266754451</v>
      </c>
      <c r="V15" s="25">
        <v>24.040361602400004</v>
      </c>
      <c r="W15" s="25">
        <v>21.839166723778668</v>
      </c>
      <c r="X15" s="25">
        <v>20.801220050218582</v>
      </c>
      <c r="Y15" s="25">
        <v>20.096192899200002</v>
      </c>
      <c r="Z15" s="25">
        <v>22.124846980003838</v>
      </c>
      <c r="AA15" s="25">
        <v>21.701030050268482</v>
      </c>
      <c r="AB15" s="25">
        <v>24.485869826640563</v>
      </c>
      <c r="AC15" s="25">
        <v>23.709092122673074</v>
      </c>
      <c r="AD15" s="25">
        <v>25.094242266731133</v>
      </c>
      <c r="AE15" s="25">
        <v>23.648578161728881</v>
      </c>
      <c r="AF15" s="25">
        <v>25.00951560109025</v>
      </c>
      <c r="AG15" s="25">
        <v>25.698442245432993</v>
      </c>
      <c r="AH15" s="25"/>
    </row>
    <row r="16" spans="2:34" x14ac:dyDescent="0.2">
      <c r="B16" s="47" t="s">
        <v>35</v>
      </c>
      <c r="C16" s="25">
        <v>52.403319553444319</v>
      </c>
      <c r="D16" s="25">
        <v>52.128119079807817</v>
      </c>
      <c r="E16" s="25">
        <v>52.186568832033799</v>
      </c>
      <c r="F16" s="25">
        <v>52.297895517353027</v>
      </c>
      <c r="G16" s="25">
        <v>53.296469561462544</v>
      </c>
      <c r="H16" s="25">
        <v>53.40938149204878</v>
      </c>
      <c r="I16" s="25">
        <v>54.238085047753259</v>
      </c>
      <c r="J16" s="25">
        <v>56.011057371451123</v>
      </c>
      <c r="K16" s="25">
        <v>54.956549045296754</v>
      </c>
      <c r="L16" s="25">
        <v>51.275076478139212</v>
      </c>
      <c r="M16" s="25">
        <v>48.492412470578536</v>
      </c>
      <c r="N16" s="25">
        <v>52.737500263663179</v>
      </c>
      <c r="O16" s="25">
        <v>52.216105332912043</v>
      </c>
      <c r="P16" s="25">
        <v>48.481692543572926</v>
      </c>
      <c r="Q16" s="25">
        <v>52.658809084432733</v>
      </c>
      <c r="R16" s="25">
        <v>51.994592356285509</v>
      </c>
      <c r="S16" s="25">
        <v>57.178431867215167</v>
      </c>
      <c r="T16" s="25">
        <v>60.30835727402858</v>
      </c>
      <c r="U16" s="25">
        <v>52.682647425532991</v>
      </c>
      <c r="V16" s="25">
        <v>49.129059463569817</v>
      </c>
      <c r="W16" s="25">
        <v>44.100562267934045</v>
      </c>
      <c r="X16" s="25">
        <v>43.505086945526529</v>
      </c>
      <c r="Y16" s="25">
        <v>42.119187871407327</v>
      </c>
      <c r="Z16" s="25">
        <v>41.189508107822292</v>
      </c>
      <c r="AA16" s="25">
        <v>42.974234731072798</v>
      </c>
      <c r="AB16" s="25">
        <v>41.771652176393843</v>
      </c>
      <c r="AC16" s="25">
        <v>41.979949560835401</v>
      </c>
      <c r="AD16" s="25">
        <v>42.240386363490266</v>
      </c>
      <c r="AE16" s="25">
        <v>44.262948624576453</v>
      </c>
      <c r="AF16" s="25">
        <v>42.671832505064671</v>
      </c>
      <c r="AG16" s="25">
        <v>39.999078918630232</v>
      </c>
      <c r="AH16" s="25"/>
    </row>
    <row r="17" spans="2:35" x14ac:dyDescent="0.2">
      <c r="B17" s="47" t="s">
        <v>80</v>
      </c>
      <c r="C17" s="25" t="s">
        <v>76</v>
      </c>
      <c r="D17" s="25" t="s">
        <v>76</v>
      </c>
      <c r="E17" s="25" t="s">
        <v>76</v>
      </c>
      <c r="F17" s="25" t="s">
        <v>76</v>
      </c>
      <c r="G17" s="25" t="s">
        <v>76</v>
      </c>
      <c r="H17" s="25" t="s">
        <v>76</v>
      </c>
      <c r="I17" s="25" t="s">
        <v>76</v>
      </c>
      <c r="J17" s="25" t="s">
        <v>76</v>
      </c>
      <c r="K17" s="25" t="s">
        <v>76</v>
      </c>
      <c r="L17" s="25" t="s">
        <v>76</v>
      </c>
      <c r="M17" s="25" t="s">
        <v>76</v>
      </c>
      <c r="N17" s="25" t="s">
        <v>76</v>
      </c>
      <c r="O17" s="25">
        <v>0</v>
      </c>
      <c r="P17" s="25">
        <v>0</v>
      </c>
      <c r="Q17" s="25">
        <v>0</v>
      </c>
      <c r="R17" s="25">
        <v>0</v>
      </c>
      <c r="S17" s="25">
        <v>1.7353504167156346</v>
      </c>
      <c r="T17" s="25">
        <v>3.662468535111695</v>
      </c>
      <c r="U17" s="25">
        <v>5.1936703882677504</v>
      </c>
      <c r="V17" s="25">
        <v>5.1808438850696064</v>
      </c>
      <c r="W17" s="25">
        <v>5.3172780829531696</v>
      </c>
      <c r="X17" s="25">
        <v>5.8423138929210152</v>
      </c>
      <c r="Y17" s="25">
        <v>5.9329919624386767</v>
      </c>
      <c r="Z17" s="25">
        <v>6.5873529941390929</v>
      </c>
      <c r="AA17" s="25">
        <v>7.1846893599296822</v>
      </c>
      <c r="AB17" s="25">
        <v>8.8593639525265342</v>
      </c>
      <c r="AC17" s="25">
        <v>11.219445042162226</v>
      </c>
      <c r="AD17" s="25">
        <v>12.054341365350162</v>
      </c>
      <c r="AE17" s="25">
        <v>13.274547856928521</v>
      </c>
      <c r="AF17" s="25">
        <v>13.764761206230975</v>
      </c>
      <c r="AG17" s="25">
        <v>12.066746177150474</v>
      </c>
      <c r="AH17" s="25"/>
    </row>
    <row r="18" spans="2:35" x14ac:dyDescent="0.2">
      <c r="B18" s="5" t="s">
        <v>31</v>
      </c>
      <c r="C18" s="25">
        <v>1.0746899999999999</v>
      </c>
      <c r="D18" s="25">
        <v>14.253368999999999</v>
      </c>
      <c r="E18" s="25">
        <v>27.432047999999998</v>
      </c>
      <c r="F18" s="25">
        <v>53.789406</v>
      </c>
      <c r="G18" s="25">
        <v>80.146764000000005</v>
      </c>
      <c r="H18" s="25">
        <v>136.95605945736435</v>
      </c>
      <c r="I18" s="25">
        <v>189.64072348837209</v>
      </c>
      <c r="J18" s="25">
        <v>243.71317612403101</v>
      </c>
      <c r="K18" s="25">
        <v>131.23610649023254</v>
      </c>
      <c r="L18" s="25">
        <v>261.04676473054263</v>
      </c>
      <c r="M18" s="25">
        <v>450.60354555999999</v>
      </c>
      <c r="N18" s="25">
        <v>388.43443000000008</v>
      </c>
      <c r="O18" s="25">
        <v>316.88776999999999</v>
      </c>
      <c r="P18" s="25">
        <v>364.79524240000001</v>
      </c>
      <c r="Q18" s="25">
        <v>263.61902000000003</v>
      </c>
      <c r="R18" s="25">
        <v>289.85194333333328</v>
      </c>
      <c r="S18" s="25">
        <v>230.23902857142858</v>
      </c>
      <c r="T18" s="25">
        <v>221.29880476190476</v>
      </c>
      <c r="U18" s="25">
        <v>167.89213714285714</v>
      </c>
      <c r="V18" s="25">
        <v>99.614498571428555</v>
      </c>
      <c r="W18" s="25">
        <v>63.750442857142858</v>
      </c>
      <c r="X18" s="25">
        <v>39.874419047619043</v>
      </c>
      <c r="Y18" s="25">
        <v>30.748052698412693</v>
      </c>
      <c r="Z18" s="25">
        <v>33.943609523809521</v>
      </c>
      <c r="AA18" s="25">
        <v>20.246175468975462</v>
      </c>
      <c r="AB18" s="25">
        <v>44.794257287157293</v>
      </c>
      <c r="AC18" s="25">
        <v>53.411311832611823</v>
      </c>
      <c r="AD18" s="25">
        <v>62.264771255411254</v>
      </c>
      <c r="AE18" s="25">
        <v>72.438861659451661</v>
      </c>
      <c r="AF18" s="25">
        <v>86.203102842712838</v>
      </c>
      <c r="AG18" s="25">
        <v>81.688918234263994</v>
      </c>
      <c r="AH18" s="25"/>
    </row>
    <row r="19" spans="2:35" x14ac:dyDescent="0.2">
      <c r="B19" s="5" t="s">
        <v>42</v>
      </c>
      <c r="C19" s="25">
        <f t="shared" ref="C19:AB19" si="9">SUM(C20:C22)</f>
        <v>0</v>
      </c>
      <c r="D19" s="25">
        <f t="shared" si="9"/>
        <v>0</v>
      </c>
      <c r="E19" s="25">
        <f t="shared" si="9"/>
        <v>0</v>
      </c>
      <c r="F19" s="25">
        <f t="shared" si="9"/>
        <v>11.958760125723922</v>
      </c>
      <c r="G19" s="25">
        <f t="shared" si="9"/>
        <v>24.927260813139402</v>
      </c>
      <c r="H19" s="25">
        <f t="shared" si="9"/>
        <v>39.092912104458279</v>
      </c>
      <c r="I19" s="25">
        <f t="shared" si="9"/>
        <v>79.843396961135937</v>
      </c>
      <c r="J19" s="25">
        <f t="shared" si="9"/>
        <v>140.64904852138432</v>
      </c>
      <c r="K19" s="25">
        <f t="shared" si="9"/>
        <v>180.71328063513448</v>
      </c>
      <c r="L19" s="25">
        <f t="shared" si="9"/>
        <v>182.3904356485736</v>
      </c>
      <c r="M19" s="25">
        <f t="shared" si="9"/>
        <v>235.68600640585385</v>
      </c>
      <c r="N19" s="25">
        <f t="shared" si="9"/>
        <v>292.52495422608848</v>
      </c>
      <c r="O19" s="25">
        <f t="shared" si="9"/>
        <v>369.71133409166043</v>
      </c>
      <c r="P19" s="25">
        <f t="shared" si="9"/>
        <v>514.93594338921514</v>
      </c>
      <c r="Q19" s="25">
        <f t="shared" si="9"/>
        <v>652.70150839740222</v>
      </c>
      <c r="R19" s="25">
        <f t="shared" si="9"/>
        <v>821.37457600934385</v>
      </c>
      <c r="S19" s="25">
        <f t="shared" si="9"/>
        <v>860.57822057539636</v>
      </c>
      <c r="T19" s="25">
        <f t="shared" si="9"/>
        <v>867.90598993278923</v>
      </c>
      <c r="U19" s="25">
        <f t="shared" si="9"/>
        <v>952.98727790342036</v>
      </c>
      <c r="V19" s="25">
        <f t="shared" si="9"/>
        <v>983.69876286662839</v>
      </c>
      <c r="W19" s="25">
        <f t="shared" si="9"/>
        <v>1002.1588081905381</v>
      </c>
      <c r="X19" s="25">
        <f t="shared" si="9"/>
        <v>1039.6283240280786</v>
      </c>
      <c r="Y19" s="25">
        <f t="shared" si="9"/>
        <v>1030.8948882418294</v>
      </c>
      <c r="Z19" s="25">
        <f t="shared" si="9"/>
        <v>1060.3522978774047</v>
      </c>
      <c r="AA19" s="25">
        <f t="shared" si="9"/>
        <v>1136.3844921579027</v>
      </c>
      <c r="AB19" s="25">
        <f t="shared" si="9"/>
        <v>1112.9711639072621</v>
      </c>
      <c r="AC19" s="25">
        <f>SUM(AC20:AC22)</f>
        <v>1183.6246879405821</v>
      </c>
      <c r="AD19" s="25">
        <f t="shared" ref="AD19:AE19" si="10">SUM(AD20:AD22)</f>
        <v>1092.840541375833</v>
      </c>
      <c r="AE19" s="25">
        <f t="shared" si="10"/>
        <v>779.46654080526275</v>
      </c>
      <c r="AF19" s="25">
        <f t="shared" ref="AF19:AG19" si="11">SUM(AF20:AF22)</f>
        <v>767.9355961473201</v>
      </c>
      <c r="AG19" s="25">
        <f t="shared" si="11"/>
        <v>649.68543367080201</v>
      </c>
      <c r="AH19" s="25"/>
    </row>
    <row r="20" spans="2:35" x14ac:dyDescent="0.2">
      <c r="B20" s="47" t="s">
        <v>37</v>
      </c>
      <c r="C20" s="25" t="s">
        <v>76</v>
      </c>
      <c r="D20" s="25" t="s">
        <v>76</v>
      </c>
      <c r="E20" s="25" t="s">
        <v>76</v>
      </c>
      <c r="F20" s="25">
        <v>0.4615625625</v>
      </c>
      <c r="G20" s="25">
        <v>1.9158351224999997</v>
      </c>
      <c r="H20" s="25">
        <v>4.5237424759090903</v>
      </c>
      <c r="I20" s="25">
        <v>16.960005281501726</v>
      </c>
      <c r="J20" s="25">
        <v>29.315464350838404</v>
      </c>
      <c r="K20" s="25">
        <v>44.197949680751556</v>
      </c>
      <c r="L20" s="25">
        <v>69.554470766913028</v>
      </c>
      <c r="M20" s="25">
        <v>113.73778555326541</v>
      </c>
      <c r="N20" s="25">
        <v>159.75836573121876</v>
      </c>
      <c r="O20" s="25">
        <v>241.38842257836762</v>
      </c>
      <c r="P20" s="25">
        <v>378.13893625804599</v>
      </c>
      <c r="Q20" s="25">
        <v>519.9126927049399</v>
      </c>
      <c r="R20" s="25">
        <v>674.08455866819202</v>
      </c>
      <c r="S20" s="25">
        <v>705.27994535880339</v>
      </c>
      <c r="T20" s="25">
        <v>724.6462450438587</v>
      </c>
      <c r="U20" s="25">
        <v>800.85751591204871</v>
      </c>
      <c r="V20" s="25">
        <v>843.82048186490022</v>
      </c>
      <c r="W20" s="25">
        <v>857.89374199050815</v>
      </c>
      <c r="X20" s="25">
        <v>890.84427042658422</v>
      </c>
      <c r="Y20" s="25">
        <v>884.47766312657689</v>
      </c>
      <c r="Z20" s="25">
        <v>917.17406414164827</v>
      </c>
      <c r="AA20" s="25">
        <v>1001.0881794207855</v>
      </c>
      <c r="AB20" s="25">
        <v>978.64404110703629</v>
      </c>
      <c r="AC20" s="25">
        <v>1050.3589710239921</v>
      </c>
      <c r="AD20" s="25">
        <v>962.74642868516537</v>
      </c>
      <c r="AE20" s="25">
        <v>653.04779931030566</v>
      </c>
      <c r="AF20" s="25">
        <v>652.93975114733246</v>
      </c>
      <c r="AG20" s="25">
        <v>537.6730594535469</v>
      </c>
      <c r="AH20" s="25"/>
    </row>
    <row r="21" spans="2:35" x14ac:dyDescent="0.2">
      <c r="B21" s="47" t="s">
        <v>38</v>
      </c>
      <c r="C21" s="25" t="s">
        <v>76</v>
      </c>
      <c r="D21" s="25" t="s">
        <v>76</v>
      </c>
      <c r="E21" s="25" t="s">
        <v>76</v>
      </c>
      <c r="F21" s="25" t="s">
        <v>76</v>
      </c>
      <c r="G21" s="25" t="s">
        <v>76</v>
      </c>
      <c r="H21" s="25" t="s">
        <v>76</v>
      </c>
      <c r="I21" s="25">
        <v>1.555604325</v>
      </c>
      <c r="J21" s="25">
        <v>3.0956526067499999</v>
      </c>
      <c r="K21" s="25">
        <v>4.6203004056825012</v>
      </c>
      <c r="L21" s="25">
        <v>6.129701726625675</v>
      </c>
      <c r="M21" s="25">
        <v>7.6240090343594185</v>
      </c>
      <c r="N21" s="25">
        <v>9.1033732690158242</v>
      </c>
      <c r="O21" s="25">
        <v>10.567943861325666</v>
      </c>
      <c r="P21" s="25">
        <v>12.017868747712409</v>
      </c>
      <c r="Q21" s="25">
        <v>13.453294385235285</v>
      </c>
      <c r="R21" s="25">
        <v>14.87436576638293</v>
      </c>
      <c r="S21" s="25">
        <v>16.281226433719102</v>
      </c>
      <c r="T21" s="25">
        <v>17.674018494381912</v>
      </c>
      <c r="U21" s="25">
        <v>19.052882634438095</v>
      </c>
      <c r="V21" s="25">
        <v>20.417958133093713</v>
      </c>
      <c r="W21" s="25">
        <v>33.669755963012769</v>
      </c>
      <c r="X21" s="25">
        <v>33.685402782995148</v>
      </c>
      <c r="Y21" s="25">
        <v>33.700893134777687</v>
      </c>
      <c r="Z21" s="25">
        <v>33.716228583042415</v>
      </c>
      <c r="AA21" s="25">
        <v>33.731410676824488</v>
      </c>
      <c r="AB21" s="25">
        <v>33.746440949668738</v>
      </c>
      <c r="AC21" s="25">
        <v>33.761320919784545</v>
      </c>
      <c r="AD21" s="25">
        <v>33.776052090199201</v>
      </c>
      <c r="AE21" s="25">
        <v>33.79063594890971</v>
      </c>
      <c r="AF21" s="25">
        <v>33.805073969033117</v>
      </c>
      <c r="AG21" s="25">
        <v>33.819367608955282</v>
      </c>
      <c r="AH21" s="25"/>
    </row>
    <row r="22" spans="2:35" x14ac:dyDescent="0.2">
      <c r="B22" s="47" t="s">
        <v>39</v>
      </c>
      <c r="C22" s="25" t="s">
        <v>76</v>
      </c>
      <c r="D22" s="25" t="s">
        <v>76</v>
      </c>
      <c r="E22" s="25" t="s">
        <v>76</v>
      </c>
      <c r="F22" s="25">
        <v>11.497197563223923</v>
      </c>
      <c r="G22" s="25">
        <v>23.011425690639403</v>
      </c>
      <c r="H22" s="25">
        <v>34.56916962854919</v>
      </c>
      <c r="I22" s="25">
        <v>61.327787354634211</v>
      </c>
      <c r="J22" s="25">
        <v>108.23793156379591</v>
      </c>
      <c r="K22" s="25">
        <v>131.89503054870042</v>
      </c>
      <c r="L22" s="25">
        <v>106.70626315503489</v>
      </c>
      <c r="M22" s="25">
        <v>114.324211818229</v>
      </c>
      <c r="N22" s="25">
        <v>123.6632152258539</v>
      </c>
      <c r="O22" s="25">
        <v>117.75496765196712</v>
      </c>
      <c r="P22" s="25">
        <v>124.77913838345677</v>
      </c>
      <c r="Q22" s="25">
        <v>119.33552130722704</v>
      </c>
      <c r="R22" s="25">
        <v>132.4156515747689</v>
      </c>
      <c r="S22" s="25">
        <v>139.0170487828739</v>
      </c>
      <c r="T22" s="25">
        <v>125.58572639454862</v>
      </c>
      <c r="U22" s="25">
        <v>133.07687935693349</v>
      </c>
      <c r="V22" s="25">
        <v>119.46032286863445</v>
      </c>
      <c r="W22" s="25">
        <v>110.59531023701722</v>
      </c>
      <c r="X22" s="25">
        <v>115.09865081849931</v>
      </c>
      <c r="Y22" s="25">
        <v>112.71633198047485</v>
      </c>
      <c r="Z22" s="25">
        <v>109.46200515271406</v>
      </c>
      <c r="AA22" s="25">
        <v>101.56490206029267</v>
      </c>
      <c r="AB22" s="25">
        <v>100.58068185055703</v>
      </c>
      <c r="AC22" s="25">
        <v>99.504395996805499</v>
      </c>
      <c r="AD22" s="25">
        <v>96.318060600468556</v>
      </c>
      <c r="AE22" s="25">
        <v>92.62810554604728</v>
      </c>
      <c r="AF22" s="25">
        <v>81.190771030954593</v>
      </c>
      <c r="AG22" s="25">
        <v>78.193006608299868</v>
      </c>
      <c r="AH22" s="25"/>
    </row>
    <row r="23" spans="2:35" x14ac:dyDescent="0.2">
      <c r="B23" s="5" t="s">
        <v>83</v>
      </c>
      <c r="C23" s="25">
        <f>SUM(C24:C27)</f>
        <v>62.39513609863841</v>
      </c>
      <c r="D23" s="25">
        <f t="shared" ref="D23:AC23" si="12">SUM(D24:D27)</f>
        <v>63.518313615199766</v>
      </c>
      <c r="E23" s="25">
        <f t="shared" si="12"/>
        <v>64.702462892820193</v>
      </c>
      <c r="F23" s="25">
        <f t="shared" si="12"/>
        <v>65.813868867703505</v>
      </c>
      <c r="G23" s="25">
        <f t="shared" si="12"/>
        <v>66.868781510820781</v>
      </c>
      <c r="H23" s="25">
        <f t="shared" si="12"/>
        <v>67.9546118324036</v>
      </c>
      <c r="I23" s="25">
        <f t="shared" si="12"/>
        <v>68.26075766288902</v>
      </c>
      <c r="J23" s="25">
        <f t="shared" si="12"/>
        <v>79.300197490576764</v>
      </c>
      <c r="K23" s="25">
        <f t="shared" si="12"/>
        <v>69.28108263640901</v>
      </c>
      <c r="L23" s="25">
        <f t="shared" si="12"/>
        <v>79.540390233767624</v>
      </c>
      <c r="M23" s="25">
        <f t="shared" si="12"/>
        <v>53.008676017697937</v>
      </c>
      <c r="N23" s="25">
        <f t="shared" si="12"/>
        <v>77.188401630783162</v>
      </c>
      <c r="O23" s="25">
        <f t="shared" si="12"/>
        <v>69.583240528416297</v>
      </c>
      <c r="P23" s="25">
        <f t="shared" si="12"/>
        <v>86.128711191665616</v>
      </c>
      <c r="Q23" s="25">
        <f t="shared" si="12"/>
        <v>67.459716054562975</v>
      </c>
      <c r="R23" s="25">
        <f t="shared" si="12"/>
        <v>68.201730783705557</v>
      </c>
      <c r="S23" s="25">
        <f t="shared" si="12"/>
        <v>68.704584570916396</v>
      </c>
      <c r="T23" s="25">
        <f t="shared" si="12"/>
        <v>70.018941541523333</v>
      </c>
      <c r="U23" s="25">
        <f t="shared" si="12"/>
        <v>51.732847667728798</v>
      </c>
      <c r="V23" s="25">
        <f t="shared" si="12"/>
        <v>55.897871916650359</v>
      </c>
      <c r="W23" s="25">
        <f t="shared" si="12"/>
        <v>52.426272852098798</v>
      </c>
      <c r="X23" s="25">
        <f t="shared" si="12"/>
        <v>60.475389377490735</v>
      </c>
      <c r="Y23" s="25">
        <f t="shared" si="12"/>
        <v>56.090702502167481</v>
      </c>
      <c r="Z23" s="25">
        <f t="shared" si="12"/>
        <v>58.75996814936871</v>
      </c>
      <c r="AA23" s="25">
        <f t="shared" si="12"/>
        <v>59.607268759877492</v>
      </c>
      <c r="AB23" s="25">
        <f t="shared" si="12"/>
        <v>60.534585069652799</v>
      </c>
      <c r="AC23" s="25">
        <f t="shared" si="12"/>
        <v>60.880064233938853</v>
      </c>
      <c r="AD23" s="25">
        <f t="shared" ref="AD23:AE23" si="13">SUM(AD24:AD27)</f>
        <v>61.902810223229437</v>
      </c>
      <c r="AE23" s="25">
        <f t="shared" si="13"/>
        <v>58.20111078878633</v>
      </c>
      <c r="AF23" s="25">
        <f t="shared" ref="AF23:AG23" si="14">SUM(AF24:AF27)</f>
        <v>49.949863706212831</v>
      </c>
      <c r="AG23" s="25">
        <f t="shared" si="14"/>
        <v>46.185813143819381</v>
      </c>
      <c r="AH23" s="25"/>
    </row>
    <row r="24" spans="2:35" x14ac:dyDescent="0.2">
      <c r="B24" s="47" t="s">
        <v>82</v>
      </c>
      <c r="C24" s="25">
        <v>21.15</v>
      </c>
      <c r="D24" s="25">
        <v>22.09</v>
      </c>
      <c r="E24" s="25">
        <v>23.029999999999998</v>
      </c>
      <c r="F24" s="25">
        <v>23.970000000000002</v>
      </c>
      <c r="G24" s="25">
        <v>24.91</v>
      </c>
      <c r="H24" s="25">
        <v>25.85</v>
      </c>
      <c r="I24" s="25">
        <v>25.943999999999999</v>
      </c>
      <c r="J24" s="25">
        <v>36.659999999999997</v>
      </c>
      <c r="K24" s="25">
        <v>24.816000000000003</v>
      </c>
      <c r="L24" s="25">
        <v>34.403999999999996</v>
      </c>
      <c r="M24" s="25">
        <v>7.6562999999999999</v>
      </c>
      <c r="N24" s="25">
        <v>31.513500000000001</v>
      </c>
      <c r="O24" s="25">
        <v>22.404899999999998</v>
      </c>
      <c r="P24" s="25">
        <v>37.802099999999996</v>
      </c>
      <c r="Q24" s="25">
        <v>21.192299999999999</v>
      </c>
      <c r="R24" s="25">
        <v>23.124000000000002</v>
      </c>
      <c r="S24" s="25">
        <v>27.635999999999999</v>
      </c>
      <c r="T24" s="25">
        <v>29.327999999999999</v>
      </c>
      <c r="U24" s="25">
        <v>10.716000000000001</v>
      </c>
      <c r="V24" s="25">
        <v>13.7475</v>
      </c>
      <c r="W24" s="25">
        <v>12.707625</v>
      </c>
      <c r="X24" s="25">
        <v>21.333299999999998</v>
      </c>
      <c r="Y24" s="25">
        <v>16.71555</v>
      </c>
      <c r="Z24" s="25">
        <v>19.175999999999998</v>
      </c>
      <c r="AA24" s="25">
        <v>19.740000000000002</v>
      </c>
      <c r="AB24" s="25">
        <v>20.303999999999995</v>
      </c>
      <c r="AC24" s="25">
        <v>19.646000000000001</v>
      </c>
      <c r="AD24" s="25">
        <v>20.480249999999998</v>
      </c>
      <c r="AE24" s="25">
        <v>16.624840000000003</v>
      </c>
      <c r="AF24" s="25">
        <v>7.4471499999999988</v>
      </c>
      <c r="AG24" s="25">
        <v>3.2420600000000004</v>
      </c>
      <c r="AH24" s="25"/>
    </row>
    <row r="25" spans="2:35" ht="18" x14ac:dyDescent="0.2">
      <c r="B25" s="47" t="s">
        <v>112</v>
      </c>
      <c r="C25" s="25">
        <v>13.299497103957616</v>
      </c>
      <c r="D25" s="25">
        <v>13.318625466251373</v>
      </c>
      <c r="E25" s="25">
        <v>13.337562544922193</v>
      </c>
      <c r="F25" s="25">
        <v>13.356310252806306</v>
      </c>
      <c r="G25" s="25">
        <v>13.374870483611575</v>
      </c>
      <c r="H25" s="25">
        <v>13.393245112108792</v>
      </c>
      <c r="I25" s="25">
        <v>13.411435994321035</v>
      </c>
      <c r="J25" s="25">
        <v>13.429444967711159</v>
      </c>
      <c r="K25" s="25">
        <v>14.943965247569423</v>
      </c>
      <c r="L25" s="25">
        <v>15.30367215264163</v>
      </c>
      <c r="M25" s="25">
        <v>15.139159374831531</v>
      </c>
      <c r="N25" s="25">
        <v>15.003648198434364</v>
      </c>
      <c r="O25" s="25">
        <v>15.947846221007493</v>
      </c>
      <c r="P25" s="25">
        <v>16.607881978474023</v>
      </c>
      <c r="Q25" s="25">
        <v>14.040594866199381</v>
      </c>
      <c r="R25" s="25">
        <v>12.144513278279941</v>
      </c>
      <c r="S25" s="25">
        <v>7.3463687018155932</v>
      </c>
      <c r="T25" s="25">
        <v>5.8350372362089278</v>
      </c>
      <c r="U25" s="25">
        <v>5.2976880082763929</v>
      </c>
      <c r="V25" s="25">
        <v>6.0498932468970779</v>
      </c>
      <c r="W25" s="25">
        <v>3.4543432563159939</v>
      </c>
      <c r="X25" s="25">
        <v>2.7174680211895432</v>
      </c>
      <c r="Y25" s="25">
        <v>2.8715300719435586</v>
      </c>
      <c r="Z25" s="25">
        <v>3.0255161195578273</v>
      </c>
      <c r="AA25" s="25">
        <v>3.1797558627818101</v>
      </c>
      <c r="AB25" s="25">
        <v>3.3347135784963227</v>
      </c>
      <c r="AC25" s="25">
        <v>3.3397709328124612</v>
      </c>
      <c r="AD25" s="25">
        <v>3.3368091771993535</v>
      </c>
      <c r="AE25" s="25">
        <v>3.3338576966576818</v>
      </c>
      <c r="AF25" s="25">
        <v>3.3388533135308354</v>
      </c>
      <c r="AG25" s="25">
        <v>3.3380273896453851</v>
      </c>
      <c r="AH25" s="25"/>
    </row>
    <row r="26" spans="2:35" ht="18" x14ac:dyDescent="0.2">
      <c r="B26" s="47" t="s">
        <v>113</v>
      </c>
      <c r="C26" s="25">
        <v>27.871110000000002</v>
      </c>
      <c r="D26" s="25">
        <v>28.029314999999997</v>
      </c>
      <c r="E26" s="25">
        <v>28.258274999999998</v>
      </c>
      <c r="F26" s="25">
        <v>28.414095</v>
      </c>
      <c r="G26" s="25">
        <v>28.507905000000001</v>
      </c>
      <c r="H26" s="25">
        <v>28.630334999999999</v>
      </c>
      <c r="I26" s="25">
        <v>28.827494999999999</v>
      </c>
      <c r="J26" s="25">
        <v>29.131184999999999</v>
      </c>
      <c r="K26" s="25">
        <v>29.439644999999992</v>
      </c>
      <c r="L26" s="25">
        <v>29.745719999999995</v>
      </c>
      <c r="M26" s="25">
        <v>30.126525000000004</v>
      </c>
      <c r="N26" s="25">
        <v>30.585239999999995</v>
      </c>
      <c r="O26" s="25">
        <v>31.141739999999999</v>
      </c>
      <c r="P26" s="25">
        <v>31.640205000000002</v>
      </c>
      <c r="Q26" s="25">
        <v>32.15934</v>
      </c>
      <c r="R26" s="25">
        <v>32.863710000000005</v>
      </c>
      <c r="S26" s="25">
        <v>33.651554999999995</v>
      </c>
      <c r="T26" s="25">
        <v>34.787610000000001</v>
      </c>
      <c r="U26" s="25">
        <v>35.656545000000001</v>
      </c>
      <c r="V26" s="25">
        <v>36.040529999999997</v>
      </c>
      <c r="W26" s="25">
        <v>36.210660000000004</v>
      </c>
      <c r="X26" s="25">
        <v>36.370454999999993</v>
      </c>
      <c r="Y26" s="25">
        <v>36.45393</v>
      </c>
      <c r="Z26" s="25">
        <v>36.515144999999997</v>
      </c>
      <c r="AA26" s="25">
        <v>36.646320000000003</v>
      </c>
      <c r="AB26" s="25">
        <v>36.851430000000001</v>
      </c>
      <c r="AC26" s="25">
        <v>37.856826749999996</v>
      </c>
      <c r="AD26" s="25">
        <v>38.037347400000002</v>
      </c>
      <c r="AE26" s="25">
        <v>38.21786805</v>
      </c>
      <c r="AF26" s="25">
        <v>39.125924999999995</v>
      </c>
      <c r="AG26" s="25">
        <v>39.570329999999998</v>
      </c>
      <c r="AH26" s="25"/>
    </row>
    <row r="27" spans="2:35" x14ac:dyDescent="0.2">
      <c r="B27" s="47" t="s">
        <v>121</v>
      </c>
      <c r="C27" s="25">
        <v>7.4528994680800001E-2</v>
      </c>
      <c r="D27" s="25">
        <v>8.0373148948399989E-2</v>
      </c>
      <c r="E27" s="25">
        <v>7.662534789799999E-2</v>
      </c>
      <c r="F27" s="25">
        <v>7.3463614897199991E-2</v>
      </c>
      <c r="G27" s="25">
        <v>7.6006027209200008E-2</v>
      </c>
      <c r="H27" s="25">
        <v>8.1031720294799978E-2</v>
      </c>
      <c r="I27" s="25">
        <v>7.7826668567999982E-2</v>
      </c>
      <c r="J27" s="25">
        <v>7.9567522865599968E-2</v>
      </c>
      <c r="K27" s="25">
        <v>8.1472388839599993E-2</v>
      </c>
      <c r="L27" s="25">
        <v>8.6998081125999979E-2</v>
      </c>
      <c r="M27" s="25">
        <v>8.6691642866399979E-2</v>
      </c>
      <c r="N27" s="25">
        <v>8.6013432348799976E-2</v>
      </c>
      <c r="O27" s="25">
        <v>8.8754307408799984E-2</v>
      </c>
      <c r="P27" s="25">
        <v>7.8524213191599995E-2</v>
      </c>
      <c r="Q27" s="25">
        <v>6.7481188363599995E-2</v>
      </c>
      <c r="R27" s="25">
        <v>6.9507505425599983E-2</v>
      </c>
      <c r="S27" s="25">
        <v>7.0660869100799981E-2</v>
      </c>
      <c r="T27" s="25">
        <v>6.8294305314399992E-2</v>
      </c>
      <c r="U27" s="25">
        <v>6.2614659452399982E-2</v>
      </c>
      <c r="V27" s="25">
        <v>5.994866975327999E-2</v>
      </c>
      <c r="W27" s="25">
        <v>5.3644595782800002E-2</v>
      </c>
      <c r="X27" s="25">
        <v>5.4166356301200001E-2</v>
      </c>
      <c r="Y27" s="25">
        <v>4.9692430223919989E-2</v>
      </c>
      <c r="Z27" s="25">
        <v>4.3307029810879992E-2</v>
      </c>
      <c r="AA27" s="25">
        <v>4.1192897095679991E-2</v>
      </c>
      <c r="AB27" s="25">
        <v>4.4441491156479995E-2</v>
      </c>
      <c r="AC27" s="25">
        <v>3.7466551126399995E-2</v>
      </c>
      <c r="AD27" s="25">
        <v>4.8403646030079989E-2</v>
      </c>
      <c r="AE27" s="25">
        <v>2.4545042128639991E-2</v>
      </c>
      <c r="AF27" s="25">
        <v>3.7935392682000003E-2</v>
      </c>
      <c r="AG27" s="25">
        <v>3.5395754173999996E-2</v>
      </c>
      <c r="AH27" s="25"/>
    </row>
    <row r="28" spans="2:35" x14ac:dyDescent="0.2">
      <c r="B28" s="47" t="s">
        <v>122</v>
      </c>
      <c r="C28" s="25">
        <v>21.15786479151668</v>
      </c>
      <c r="D28" s="25">
        <v>21.476153046341857</v>
      </c>
      <c r="E28" s="25">
        <v>21.79524462028472</v>
      </c>
      <c r="F28" s="25">
        <v>22.090169926290539</v>
      </c>
      <c r="G28" s="25">
        <v>22.396533283439894</v>
      </c>
      <c r="H28" s="25">
        <v>22.626925698001759</v>
      </c>
      <c r="I28" s="25">
        <v>21.901766276698929</v>
      </c>
      <c r="J28" s="25">
        <v>20.664147136632121</v>
      </c>
      <c r="K28" s="25">
        <v>22.558423734190708</v>
      </c>
      <c r="L28" s="25">
        <v>23.482865452690984</v>
      </c>
      <c r="M28" s="25">
        <v>21.451189601658179</v>
      </c>
      <c r="N28" s="25">
        <v>20.850451683472421</v>
      </c>
      <c r="O28" s="25">
        <v>27.869553461021553</v>
      </c>
      <c r="P28" s="25">
        <v>32.413940603335782</v>
      </c>
      <c r="Q28" s="25">
        <v>30.553610625585986</v>
      </c>
      <c r="R28" s="25">
        <v>30.108485780466687</v>
      </c>
      <c r="S28" s="25">
        <v>30.079270387375821</v>
      </c>
      <c r="T28" s="25">
        <v>29.802417884455892</v>
      </c>
      <c r="U28" s="25">
        <v>31.524097992883263</v>
      </c>
      <c r="V28" s="25">
        <v>34.420621089259669</v>
      </c>
      <c r="W28" s="25">
        <v>40.036368192526744</v>
      </c>
      <c r="X28" s="25">
        <v>40.218552425035121</v>
      </c>
      <c r="Y28" s="25">
        <v>45.733940816878146</v>
      </c>
      <c r="Z28" s="25">
        <v>49.405969813419993</v>
      </c>
      <c r="AA28" s="25">
        <v>42.093353089919994</v>
      </c>
      <c r="AB28" s="25">
        <v>44.752037292217175</v>
      </c>
      <c r="AC28" s="25">
        <v>47.329767757459059</v>
      </c>
      <c r="AD28" s="25">
        <v>59.039366514862074</v>
      </c>
      <c r="AE28" s="25">
        <v>59.436888953600835</v>
      </c>
      <c r="AF28" s="25">
        <v>65.07906735934742</v>
      </c>
      <c r="AG28" s="25">
        <v>58.800954609002908</v>
      </c>
      <c r="AH28" s="25"/>
    </row>
    <row r="29" spans="2:35" ht="18" x14ac:dyDescent="0.2">
      <c r="B29" s="19" t="s">
        <v>115</v>
      </c>
      <c r="C29" s="26">
        <f>SUM(C4,C9,C12,C13,C18,C19,C23,C28)</f>
        <v>3197.4023231175602</v>
      </c>
      <c r="D29" s="26">
        <f t="shared" ref="D29:AC29" si="15">SUM(D4,D9,D12,D13,D18,D19,D23,D28)</f>
        <v>2922.5984618209518</v>
      </c>
      <c r="E29" s="26">
        <f t="shared" si="15"/>
        <v>2848.3296549092111</v>
      </c>
      <c r="F29" s="26">
        <f t="shared" si="15"/>
        <v>2852.9085624877503</v>
      </c>
      <c r="G29" s="26">
        <f t="shared" si="15"/>
        <v>3131.6379739704148</v>
      </c>
      <c r="H29" s="26">
        <f t="shared" si="15"/>
        <v>3117.3392358644369</v>
      </c>
      <c r="I29" s="26">
        <f t="shared" si="15"/>
        <v>3293.0356398809413</v>
      </c>
      <c r="J29" s="26">
        <f t="shared" si="15"/>
        <v>3747.9956370599034</v>
      </c>
      <c r="K29" s="26">
        <f t="shared" si="15"/>
        <v>3555.2774396649002</v>
      </c>
      <c r="L29" s="26">
        <f t="shared" si="15"/>
        <v>3646.2369497000127</v>
      </c>
      <c r="M29" s="26">
        <f t="shared" si="15"/>
        <v>4409.4489159867117</v>
      </c>
      <c r="N29" s="26">
        <f t="shared" si="15"/>
        <v>4484.5133701409186</v>
      </c>
      <c r="O29" s="26">
        <f t="shared" si="15"/>
        <v>3994.8992000422372</v>
      </c>
      <c r="P29" s="26">
        <f t="shared" si="15"/>
        <v>3428.3561379095404</v>
      </c>
      <c r="Q29" s="26">
        <f t="shared" si="15"/>
        <v>3617.3213511019781</v>
      </c>
      <c r="R29" s="26">
        <f t="shared" si="15"/>
        <v>3909.1435041045311</v>
      </c>
      <c r="S29" s="26">
        <f t="shared" si="15"/>
        <v>3834.6761135171191</v>
      </c>
      <c r="T29" s="26">
        <f t="shared" si="15"/>
        <v>3889.6465489553316</v>
      </c>
      <c r="U29" s="26">
        <f t="shared" si="15"/>
        <v>3607.8271009749969</v>
      </c>
      <c r="V29" s="26">
        <f t="shared" si="15"/>
        <v>2759.6922263549427</v>
      </c>
      <c r="W29" s="26">
        <f t="shared" si="15"/>
        <v>2545.4935504759355</v>
      </c>
      <c r="X29" s="26">
        <f t="shared" si="15"/>
        <v>2436.3478943378323</v>
      </c>
      <c r="Y29" s="26">
        <f t="shared" si="15"/>
        <v>2641.8662767539599</v>
      </c>
      <c r="Z29" s="26">
        <f t="shared" si="15"/>
        <v>2593.1350787437327</v>
      </c>
      <c r="AA29" s="26">
        <f t="shared" si="15"/>
        <v>3000.4827173310932</v>
      </c>
      <c r="AB29" s="26">
        <f t="shared" si="15"/>
        <v>3188.881121568586</v>
      </c>
      <c r="AC29" s="26">
        <f t="shared" si="15"/>
        <v>3410.6450048208285</v>
      </c>
      <c r="AD29" s="26">
        <f t="shared" ref="AD29:AE29" si="16">SUM(AD4,AD9,AD12,AD13,AD18,AD19,AD23,AD28)</f>
        <v>3417.5124587333357</v>
      </c>
      <c r="AE29" s="26">
        <f t="shared" si="16"/>
        <v>3166.7773907715714</v>
      </c>
      <c r="AF29" s="26">
        <f t="shared" ref="AF29:AG29" si="17">SUM(AF4,AF9,AF12,AF13,AF18,AF19,AF23,AF28)</f>
        <v>3131.9106888419742</v>
      </c>
      <c r="AG29" s="26">
        <f t="shared" si="17"/>
        <v>2844.4379003996978</v>
      </c>
      <c r="AH29" s="26"/>
      <c r="AI29" s="59"/>
    </row>
    <row r="30" spans="2:35" x14ac:dyDescent="0.2">
      <c r="B30" s="20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2:35" x14ac:dyDescent="0.2">
      <c r="B31" s="19" t="s">
        <v>127</v>
      </c>
    </row>
    <row r="32" spans="2:35" ht="18" x14ac:dyDescent="0.2">
      <c r="B32" s="10" t="s">
        <v>130</v>
      </c>
    </row>
    <row r="33" spans="2:35" x14ac:dyDescent="0.2">
      <c r="B33" s="4" t="s">
        <v>45</v>
      </c>
      <c r="C33" s="4">
        <v>1990</v>
      </c>
      <c r="D33" s="4">
        <v>1991</v>
      </c>
      <c r="E33" s="4">
        <v>1992</v>
      </c>
      <c r="F33" s="4">
        <v>1993</v>
      </c>
      <c r="G33" s="4">
        <v>1994</v>
      </c>
      <c r="H33" s="4">
        <v>1995</v>
      </c>
      <c r="I33" s="4">
        <v>1996</v>
      </c>
      <c r="J33" s="4">
        <v>1997</v>
      </c>
      <c r="K33" s="4">
        <v>1998</v>
      </c>
      <c r="L33" s="4">
        <v>1999</v>
      </c>
      <c r="M33" s="4">
        <v>2000</v>
      </c>
      <c r="N33" s="4">
        <v>2001</v>
      </c>
      <c r="O33" s="4">
        <v>2002</v>
      </c>
      <c r="P33" s="4">
        <v>2003</v>
      </c>
      <c r="Q33" s="4">
        <v>2004</v>
      </c>
      <c r="R33" s="4">
        <v>2005</v>
      </c>
      <c r="S33" s="4">
        <v>2006</v>
      </c>
      <c r="T33" s="4">
        <v>2007</v>
      </c>
      <c r="U33" s="4">
        <v>2008</v>
      </c>
      <c r="V33" s="4">
        <v>2009</v>
      </c>
      <c r="W33" s="4">
        <v>2010</v>
      </c>
      <c r="X33" s="4">
        <v>2011</v>
      </c>
      <c r="Y33" s="4">
        <v>2012</v>
      </c>
      <c r="Z33" s="4">
        <v>2013</v>
      </c>
      <c r="AA33" s="4">
        <v>2014</v>
      </c>
      <c r="AB33" s="4">
        <v>2015</v>
      </c>
      <c r="AC33" s="4">
        <v>2016</v>
      </c>
      <c r="AD33" s="4">
        <v>2017</v>
      </c>
      <c r="AE33" s="4">
        <v>2018</v>
      </c>
      <c r="AF33" s="4">
        <v>2019</v>
      </c>
      <c r="AG33" s="4">
        <v>2020</v>
      </c>
      <c r="AH33" s="4"/>
    </row>
    <row r="34" spans="2:35" x14ac:dyDescent="0.2">
      <c r="B34" s="5" t="s">
        <v>23</v>
      </c>
      <c r="C34" s="37">
        <f>SUM(C35:C38)</f>
        <v>1116.7254085014333</v>
      </c>
      <c r="D34" s="37">
        <f t="shared" ref="D34:X34" si="18">SUM(D35:D38)</f>
        <v>992.38939661731536</v>
      </c>
      <c r="E34" s="37">
        <f t="shared" si="18"/>
        <v>932.96808506651939</v>
      </c>
      <c r="F34" s="37">
        <f t="shared" si="18"/>
        <v>951.12593750870883</v>
      </c>
      <c r="G34" s="37">
        <f t="shared" si="18"/>
        <v>1081.7022655246876</v>
      </c>
      <c r="H34" s="37">
        <f t="shared" si="18"/>
        <v>1084.1810327260134</v>
      </c>
      <c r="I34" s="37">
        <f t="shared" si="18"/>
        <v>1198.3870831754853</v>
      </c>
      <c r="J34" s="37">
        <f t="shared" si="18"/>
        <v>1384.9248481927566</v>
      </c>
      <c r="K34" s="37">
        <f t="shared" si="18"/>
        <v>1288.1260716317763</v>
      </c>
      <c r="L34" s="37">
        <f t="shared" si="18"/>
        <v>1353.709634567598</v>
      </c>
      <c r="M34" s="37">
        <f t="shared" si="18"/>
        <v>1908.7841314126661</v>
      </c>
      <c r="N34" s="37">
        <f t="shared" si="18"/>
        <v>2061.4371933464076</v>
      </c>
      <c r="O34" s="37">
        <f t="shared" si="18"/>
        <v>2063.3791229426015</v>
      </c>
      <c r="P34" s="37">
        <f t="shared" si="18"/>
        <v>2342.3181160836975</v>
      </c>
      <c r="Q34" s="37">
        <f t="shared" si="18"/>
        <v>2507.0626593013171</v>
      </c>
      <c r="R34" s="37">
        <f t="shared" si="18"/>
        <v>2552.7953464691873</v>
      </c>
      <c r="S34" s="37">
        <f t="shared" si="18"/>
        <v>2538.7434105910074</v>
      </c>
      <c r="T34" s="37">
        <f t="shared" si="18"/>
        <v>2580.4341213620519</v>
      </c>
      <c r="U34" s="37">
        <f t="shared" si="18"/>
        <v>2301.583745387552</v>
      </c>
      <c r="V34" s="37">
        <f t="shared" si="18"/>
        <v>1485.322669481403</v>
      </c>
      <c r="W34" s="37">
        <f t="shared" si="18"/>
        <v>1299.0484147465629</v>
      </c>
      <c r="X34" s="37">
        <f t="shared" si="18"/>
        <v>1167.2705389694754</v>
      </c>
      <c r="Y34" s="37">
        <f t="shared" ref="Y34:AC34" si="19">SUM(Y35:Y38)</f>
        <v>1391.9677990924165</v>
      </c>
      <c r="Z34" s="37">
        <f t="shared" si="19"/>
        <v>1301.695001530657</v>
      </c>
      <c r="AA34" s="37">
        <f t="shared" si="19"/>
        <v>1650.4531530457709</v>
      </c>
      <c r="AB34" s="37">
        <f t="shared" si="19"/>
        <v>1830.3635214124336</v>
      </c>
      <c r="AC34" s="37">
        <f t="shared" si="19"/>
        <v>1968.4013520332232</v>
      </c>
      <c r="AD34" s="37">
        <f t="shared" ref="AD34:AE34" si="20">SUM(AD35:AD38)</f>
        <v>2039.8562560230891</v>
      </c>
      <c r="AE34" s="37">
        <f t="shared" si="20"/>
        <v>2094.5489797619248</v>
      </c>
      <c r="AF34" s="37">
        <f t="shared" ref="AF34:AG34" si="21">SUM(AF35:AF38)</f>
        <v>2057.8652228793621</v>
      </c>
      <c r="AG34" s="37">
        <f t="shared" si="21"/>
        <v>1907.4373141016843</v>
      </c>
      <c r="AH34" s="37"/>
    </row>
    <row r="35" spans="2:35" x14ac:dyDescent="0.2">
      <c r="B35" s="47" t="s">
        <v>24</v>
      </c>
      <c r="C35" s="37">
        <v>884</v>
      </c>
      <c r="D35" s="37">
        <v>782</v>
      </c>
      <c r="E35" s="37">
        <v>753</v>
      </c>
      <c r="F35" s="37">
        <v>729</v>
      </c>
      <c r="G35" s="37">
        <v>859</v>
      </c>
      <c r="H35" s="37">
        <v>879</v>
      </c>
      <c r="I35" s="37">
        <v>983</v>
      </c>
      <c r="J35" s="37">
        <v>1145</v>
      </c>
      <c r="K35" s="37">
        <v>1059</v>
      </c>
      <c r="L35" s="37">
        <v>1166</v>
      </c>
      <c r="M35" s="37">
        <v>1700.904</v>
      </c>
      <c r="N35" s="37">
        <v>1851.19</v>
      </c>
      <c r="O35" s="37">
        <v>1859.797</v>
      </c>
      <c r="P35" s="37">
        <v>2126.951</v>
      </c>
      <c r="Q35" s="37">
        <v>2295.0809999999997</v>
      </c>
      <c r="R35" s="37">
        <v>2357.0552201099999</v>
      </c>
      <c r="S35" s="37">
        <v>2347.8511709678573</v>
      </c>
      <c r="T35" s="37">
        <v>2374.056297236792</v>
      </c>
      <c r="U35" s="37">
        <v>2106.7332656066992</v>
      </c>
      <c r="V35" s="37">
        <v>1326.7757675435184</v>
      </c>
      <c r="W35" s="37">
        <v>1105.1089530878239</v>
      </c>
      <c r="X35" s="37">
        <v>966.27348057556696</v>
      </c>
      <c r="Y35" s="37">
        <v>1177.0215551174631</v>
      </c>
      <c r="Z35" s="37">
        <v>1111.7464175453952</v>
      </c>
      <c r="AA35" s="37">
        <v>1461.1216449441433</v>
      </c>
      <c r="AB35" s="37">
        <v>1652.0144764257484</v>
      </c>
      <c r="AC35" s="37">
        <v>1793.5241301100293</v>
      </c>
      <c r="AD35" s="37">
        <v>1839.6054226101226</v>
      </c>
      <c r="AE35" s="37">
        <v>1916.0429498953088</v>
      </c>
      <c r="AF35" s="37">
        <v>1892.5993191659545</v>
      </c>
      <c r="AG35" s="37">
        <v>1769.6404427201105</v>
      </c>
      <c r="AH35" s="37"/>
    </row>
    <row r="36" spans="2:35" x14ac:dyDescent="0.2">
      <c r="B36" s="47" t="s">
        <v>25</v>
      </c>
      <c r="C36" s="37">
        <v>214.077</v>
      </c>
      <c r="D36" s="37">
        <v>192.22800000000001</v>
      </c>
      <c r="E36" s="37">
        <v>162.39499999999998</v>
      </c>
      <c r="F36" s="37">
        <v>204.893</v>
      </c>
      <c r="G36" s="37">
        <v>205.428</v>
      </c>
      <c r="H36" s="37">
        <v>187.506</v>
      </c>
      <c r="I36" s="37">
        <v>198.23699999999999</v>
      </c>
      <c r="J36" s="37">
        <v>221.89099999999999</v>
      </c>
      <c r="K36" s="37">
        <v>211.65699999999998</v>
      </c>
      <c r="L36" s="37">
        <v>170.07400000000001</v>
      </c>
      <c r="M36" s="37">
        <v>190.43099999999998</v>
      </c>
      <c r="N36" s="37">
        <v>189.39499999999998</v>
      </c>
      <c r="O36" s="37">
        <v>190.31400000000002</v>
      </c>
      <c r="P36" s="37">
        <v>206.256</v>
      </c>
      <c r="Q36" s="37">
        <v>201.53888677452051</v>
      </c>
      <c r="R36" s="37">
        <v>183.477</v>
      </c>
      <c r="S36" s="37">
        <v>180.30419999999998</v>
      </c>
      <c r="T36" s="37">
        <v>196.71480221940001</v>
      </c>
      <c r="U36" s="37">
        <v>187.79567664091581</v>
      </c>
      <c r="V36" s="37">
        <v>156.40402051348525</v>
      </c>
      <c r="W36" s="37">
        <v>192.41449935002328</v>
      </c>
      <c r="X36" s="37">
        <v>199.06051210483912</v>
      </c>
      <c r="Y36" s="37">
        <v>214.39115316286023</v>
      </c>
      <c r="Z36" s="37">
        <v>189.63811440146912</v>
      </c>
      <c r="AA36" s="37">
        <v>188.98297537871338</v>
      </c>
      <c r="AB36" s="37">
        <v>177.34721139514085</v>
      </c>
      <c r="AC36" s="37">
        <v>173.89695660360397</v>
      </c>
      <c r="AD36" s="37">
        <v>198.94328821295068</v>
      </c>
      <c r="AE36" s="37">
        <v>177.27545682876001</v>
      </c>
      <c r="AF36" s="37">
        <v>163.65124680985923</v>
      </c>
      <c r="AG36" s="37">
        <v>135.50521831664352</v>
      </c>
      <c r="AH36" s="37"/>
    </row>
    <row r="37" spans="2:35" x14ac:dyDescent="0.2">
      <c r="B37" s="47" t="s">
        <v>26</v>
      </c>
      <c r="C37" s="37">
        <v>13.325180000000001</v>
      </c>
      <c r="D37" s="37">
        <v>13.055679999999997</v>
      </c>
      <c r="E37" s="37">
        <v>12.587179999999998</v>
      </c>
      <c r="F37" s="37">
        <v>12.519679999999999</v>
      </c>
      <c r="G37" s="37">
        <v>12.307179999999999</v>
      </c>
      <c r="H37" s="37">
        <v>11.965680000000001</v>
      </c>
      <c r="I37" s="37">
        <v>11.62518</v>
      </c>
      <c r="J37" s="37">
        <v>11.46468</v>
      </c>
      <c r="K37" s="37">
        <v>11.04918</v>
      </c>
      <c r="L37" s="37">
        <v>10.95668</v>
      </c>
      <c r="M37" s="37">
        <v>10.714383917999999</v>
      </c>
      <c r="N37" s="37">
        <v>10.136008163600001</v>
      </c>
      <c r="O37" s="37">
        <v>5.1307460682000006</v>
      </c>
      <c r="P37" s="37">
        <v>0.55322578880000006</v>
      </c>
      <c r="Q37" s="37">
        <v>0.5801347322</v>
      </c>
      <c r="R37" s="37">
        <v>0.48087750000000001</v>
      </c>
      <c r="S37" s="37">
        <v>0.48667499999999997</v>
      </c>
      <c r="T37" s="37">
        <v>0.45499610000000001</v>
      </c>
      <c r="U37" s="37">
        <v>0.30708882999999998</v>
      </c>
      <c r="V37" s="37">
        <v>1.7369590000000001E-2</v>
      </c>
      <c r="W37" s="37" t="s">
        <v>76</v>
      </c>
      <c r="X37" s="37" t="s">
        <v>76</v>
      </c>
      <c r="Y37" s="37" t="s">
        <v>76</v>
      </c>
      <c r="Z37" s="37" t="s">
        <v>76</v>
      </c>
      <c r="AA37" s="37" t="s">
        <v>76</v>
      </c>
      <c r="AB37" s="37" t="s">
        <v>76</v>
      </c>
      <c r="AC37" s="37" t="s">
        <v>76</v>
      </c>
      <c r="AD37" s="37" t="s">
        <v>76</v>
      </c>
      <c r="AE37" s="37" t="s">
        <v>76</v>
      </c>
      <c r="AF37" s="37" t="s">
        <v>76</v>
      </c>
      <c r="AG37" s="37" t="s">
        <v>76</v>
      </c>
      <c r="AH37" s="37"/>
    </row>
    <row r="38" spans="2:35" x14ac:dyDescent="0.2">
      <c r="B38" s="47" t="s">
        <v>27</v>
      </c>
      <c r="C38" s="37">
        <v>5.323228501433209</v>
      </c>
      <c r="D38" s="37">
        <v>5.1057166173152817</v>
      </c>
      <c r="E38" s="37">
        <v>4.9859050665194102</v>
      </c>
      <c r="F38" s="37">
        <v>4.7132575087088542</v>
      </c>
      <c r="G38" s="37">
        <v>4.967085524687727</v>
      </c>
      <c r="H38" s="37">
        <v>5.7093527260132344</v>
      </c>
      <c r="I38" s="37">
        <v>5.5249031754851305</v>
      </c>
      <c r="J38" s="37">
        <v>6.5691681927565071</v>
      </c>
      <c r="K38" s="37">
        <v>6.4198916317765047</v>
      </c>
      <c r="L38" s="37">
        <v>6.6789545675978959</v>
      </c>
      <c r="M38" s="37">
        <v>6.7347474946660659</v>
      </c>
      <c r="N38" s="37">
        <v>10.716185182807617</v>
      </c>
      <c r="O38" s="37">
        <v>8.1373768744014505</v>
      </c>
      <c r="P38" s="37">
        <v>8.5578902948976783</v>
      </c>
      <c r="Q38" s="37">
        <v>9.8626377945971377</v>
      </c>
      <c r="R38" s="37">
        <v>11.782248859187511</v>
      </c>
      <c r="S38" s="37">
        <v>10.101364623150154</v>
      </c>
      <c r="T38" s="37">
        <v>9.2080258058600002</v>
      </c>
      <c r="U38" s="37">
        <v>6.7477143099374235</v>
      </c>
      <c r="V38" s="37">
        <v>2.1255118343991999</v>
      </c>
      <c r="W38" s="37">
        <v>1.5249623087156214</v>
      </c>
      <c r="X38" s="37">
        <v>1.936546289069464</v>
      </c>
      <c r="Y38" s="37">
        <v>0.55509081209300004</v>
      </c>
      <c r="Z38" s="37">
        <v>0.31046958379295009</v>
      </c>
      <c r="AA38" s="37">
        <v>0.34853272291445003</v>
      </c>
      <c r="AB38" s="37">
        <v>1.0018335915442</v>
      </c>
      <c r="AC38" s="37">
        <v>0.98026531958999996</v>
      </c>
      <c r="AD38" s="37">
        <v>1.3075452000159999</v>
      </c>
      <c r="AE38" s="37">
        <v>1.2305730378563</v>
      </c>
      <c r="AF38" s="37">
        <v>1.6146569035487999</v>
      </c>
      <c r="AG38" s="37">
        <v>2.2916530649300997</v>
      </c>
      <c r="AH38" s="37"/>
    </row>
    <row r="39" spans="2:35" x14ac:dyDescent="0.2">
      <c r="B39" s="5" t="s">
        <v>28</v>
      </c>
      <c r="C39" s="37">
        <f>SUM(C40:C41)</f>
        <v>1875.3334978391945</v>
      </c>
      <c r="D39" s="37">
        <f t="shared" ref="D39:P39" si="22">SUM(D40:D41)</f>
        <v>1724.8285009289525</v>
      </c>
      <c r="E39" s="37">
        <f t="shared" si="22"/>
        <v>1698.0734679642192</v>
      </c>
      <c r="F39" s="37">
        <f t="shared" si="22"/>
        <v>1640.6987861620685</v>
      </c>
      <c r="G39" s="37">
        <f t="shared" si="22"/>
        <v>1751.1376166776076</v>
      </c>
      <c r="H39" s="37">
        <f t="shared" si="22"/>
        <v>1667.9492827002227</v>
      </c>
      <c r="I39" s="37">
        <f t="shared" si="22"/>
        <v>1617.3624518539398</v>
      </c>
      <c r="J39" s="37">
        <f t="shared" si="22"/>
        <v>1767.6365536725266</v>
      </c>
      <c r="K39" s="37">
        <f t="shared" si="22"/>
        <v>1753.3176564006599</v>
      </c>
      <c r="L39" s="37">
        <f t="shared" si="22"/>
        <v>1637.3296338628056</v>
      </c>
      <c r="M39" s="37">
        <f t="shared" si="22"/>
        <v>1576.8057585089737</v>
      </c>
      <c r="N39" s="37">
        <f t="shared" si="22"/>
        <v>1540.7168251288117</v>
      </c>
      <c r="O39" s="37">
        <f t="shared" si="22"/>
        <v>1060.6602939463469</v>
      </c>
      <c r="P39" s="37">
        <f t="shared" si="22"/>
        <v>0.29746979153761116</v>
      </c>
      <c r="Q39" s="37" t="s">
        <v>76</v>
      </c>
      <c r="R39" s="37" t="s">
        <v>76</v>
      </c>
      <c r="S39" s="37" t="s">
        <v>76</v>
      </c>
      <c r="T39" s="37" t="s">
        <v>76</v>
      </c>
      <c r="U39" s="37" t="s">
        <v>76</v>
      </c>
      <c r="V39" s="37" t="s">
        <v>76</v>
      </c>
      <c r="W39" s="37" t="s">
        <v>76</v>
      </c>
      <c r="X39" s="37" t="s">
        <v>76</v>
      </c>
      <c r="Y39" s="37" t="s">
        <v>76</v>
      </c>
      <c r="Z39" s="37" t="s">
        <v>76</v>
      </c>
      <c r="AA39" s="37" t="s">
        <v>76</v>
      </c>
      <c r="AB39" s="37" t="s">
        <v>76</v>
      </c>
      <c r="AC39" s="37" t="s">
        <v>76</v>
      </c>
      <c r="AD39" s="37" t="s">
        <v>76</v>
      </c>
      <c r="AE39" s="37" t="s">
        <v>76</v>
      </c>
      <c r="AF39" s="37" t="s">
        <v>76</v>
      </c>
      <c r="AG39" s="37" t="s">
        <v>76</v>
      </c>
      <c r="AH39" s="37"/>
    </row>
    <row r="40" spans="2:35" x14ac:dyDescent="0.2">
      <c r="B40" s="47" t="s">
        <v>29</v>
      </c>
      <c r="C40" s="37">
        <v>990.23349783919457</v>
      </c>
      <c r="D40" s="37">
        <v>1030.3165009289526</v>
      </c>
      <c r="E40" s="37">
        <v>1003.5614679642191</v>
      </c>
      <c r="F40" s="37">
        <v>946.18678616206842</v>
      </c>
      <c r="G40" s="37">
        <v>1056.6256166776075</v>
      </c>
      <c r="H40" s="37">
        <v>973.43728270022268</v>
      </c>
      <c r="I40" s="37">
        <v>922.85045185393972</v>
      </c>
      <c r="J40" s="37">
        <v>1073.1245536725266</v>
      </c>
      <c r="K40" s="37">
        <v>1058.8056564006599</v>
      </c>
      <c r="L40" s="37">
        <v>942.81763386280556</v>
      </c>
      <c r="M40" s="37">
        <v>882.29375850897361</v>
      </c>
      <c r="N40" s="37">
        <v>1041.1918251288118</v>
      </c>
      <c r="O40" s="37">
        <v>810.89779394634695</v>
      </c>
      <c r="P40" s="37">
        <v>0.29746979153761116</v>
      </c>
      <c r="Q40" s="37" t="s">
        <v>76</v>
      </c>
      <c r="R40" s="37" t="s">
        <v>76</v>
      </c>
      <c r="S40" s="37" t="s">
        <v>76</v>
      </c>
      <c r="T40" s="37" t="s">
        <v>76</v>
      </c>
      <c r="U40" s="37" t="s">
        <v>76</v>
      </c>
      <c r="V40" s="37" t="s">
        <v>76</v>
      </c>
      <c r="W40" s="37" t="s">
        <v>76</v>
      </c>
      <c r="X40" s="37" t="s">
        <v>76</v>
      </c>
      <c r="Y40" s="37" t="s">
        <v>76</v>
      </c>
      <c r="Z40" s="37" t="s">
        <v>76</v>
      </c>
      <c r="AA40" s="37" t="s">
        <v>76</v>
      </c>
      <c r="AB40" s="37" t="s">
        <v>76</v>
      </c>
      <c r="AC40" s="37" t="s">
        <v>76</v>
      </c>
      <c r="AD40" s="37" t="s">
        <v>76</v>
      </c>
      <c r="AE40" s="37" t="s">
        <v>76</v>
      </c>
      <c r="AF40" s="37" t="s">
        <v>76</v>
      </c>
      <c r="AG40" s="37" t="s">
        <v>76</v>
      </c>
      <c r="AH40" s="37"/>
    </row>
    <row r="41" spans="2:35" x14ac:dyDescent="0.2">
      <c r="B41" s="47" t="s">
        <v>30</v>
      </c>
      <c r="C41" s="37">
        <v>885.09999999999991</v>
      </c>
      <c r="D41" s="37">
        <v>694.51200000000006</v>
      </c>
      <c r="E41" s="37">
        <v>694.51200000000006</v>
      </c>
      <c r="F41" s="37">
        <v>694.51200000000006</v>
      </c>
      <c r="G41" s="37">
        <v>694.51200000000006</v>
      </c>
      <c r="H41" s="37">
        <v>694.51200000000006</v>
      </c>
      <c r="I41" s="37">
        <v>694.51200000000006</v>
      </c>
      <c r="J41" s="37">
        <v>694.51200000000006</v>
      </c>
      <c r="K41" s="37">
        <v>694.51200000000006</v>
      </c>
      <c r="L41" s="37">
        <v>694.51200000000006</v>
      </c>
      <c r="M41" s="37">
        <v>694.51200000000006</v>
      </c>
      <c r="N41" s="37">
        <v>499.52499999999998</v>
      </c>
      <c r="O41" s="37">
        <v>249.76249999999999</v>
      </c>
      <c r="P41" s="37" t="s">
        <v>76</v>
      </c>
      <c r="Q41" s="37" t="s">
        <v>76</v>
      </c>
      <c r="R41" s="37" t="s">
        <v>76</v>
      </c>
      <c r="S41" s="37" t="s">
        <v>76</v>
      </c>
      <c r="T41" s="37" t="s">
        <v>76</v>
      </c>
      <c r="U41" s="37" t="s">
        <v>76</v>
      </c>
      <c r="V41" s="37" t="s">
        <v>76</v>
      </c>
      <c r="W41" s="37" t="s">
        <v>76</v>
      </c>
      <c r="X41" s="37" t="s">
        <v>76</v>
      </c>
      <c r="Y41" s="37" t="s">
        <v>76</v>
      </c>
      <c r="Z41" s="37" t="s">
        <v>76</v>
      </c>
      <c r="AA41" s="37" t="s">
        <v>76</v>
      </c>
      <c r="AB41" s="37" t="s">
        <v>76</v>
      </c>
      <c r="AC41" s="37" t="s">
        <v>76</v>
      </c>
      <c r="AD41" s="37" t="s">
        <v>76</v>
      </c>
      <c r="AE41" s="37" t="s">
        <v>76</v>
      </c>
      <c r="AF41" s="37" t="s">
        <v>76</v>
      </c>
      <c r="AG41" s="37" t="s">
        <v>76</v>
      </c>
      <c r="AH41" s="37"/>
    </row>
    <row r="42" spans="2:35" x14ac:dyDescent="0.2">
      <c r="B42" s="5" t="s">
        <v>77</v>
      </c>
      <c r="C42" s="37">
        <v>26.080000000000002</v>
      </c>
      <c r="D42" s="37">
        <v>23.44</v>
      </c>
      <c r="E42" s="37">
        <v>20.56</v>
      </c>
      <c r="F42" s="37">
        <v>26.080000000000002</v>
      </c>
      <c r="G42" s="37">
        <v>21.28</v>
      </c>
      <c r="H42" s="37">
        <v>24.8</v>
      </c>
      <c r="I42" s="37">
        <v>27.28</v>
      </c>
      <c r="J42" s="37">
        <v>26.96</v>
      </c>
      <c r="K42" s="37">
        <v>28.64</v>
      </c>
      <c r="L42" s="37">
        <v>26.8</v>
      </c>
      <c r="M42" s="37">
        <v>28.8</v>
      </c>
      <c r="N42" s="37">
        <v>12</v>
      </c>
      <c r="O42" s="37" t="s">
        <v>76</v>
      </c>
      <c r="P42" s="37" t="s">
        <v>76</v>
      </c>
      <c r="Q42" s="37" t="s">
        <v>76</v>
      </c>
      <c r="R42" s="37" t="s">
        <v>76</v>
      </c>
      <c r="S42" s="37" t="s">
        <v>76</v>
      </c>
      <c r="T42" s="37" t="s">
        <v>76</v>
      </c>
      <c r="U42" s="37" t="s">
        <v>76</v>
      </c>
      <c r="V42" s="37" t="s">
        <v>76</v>
      </c>
      <c r="W42" s="37" t="s">
        <v>76</v>
      </c>
      <c r="X42" s="37" t="s">
        <v>76</v>
      </c>
      <c r="Y42" s="37" t="s">
        <v>76</v>
      </c>
      <c r="Z42" s="37" t="s">
        <v>76</v>
      </c>
      <c r="AA42" s="37" t="s">
        <v>76</v>
      </c>
      <c r="AB42" s="37" t="s">
        <v>76</v>
      </c>
      <c r="AC42" s="37" t="s">
        <v>76</v>
      </c>
      <c r="AD42" s="37" t="s">
        <v>76</v>
      </c>
      <c r="AE42" s="37" t="s">
        <v>76</v>
      </c>
      <c r="AF42" s="37" t="s">
        <v>76</v>
      </c>
      <c r="AG42" s="37" t="s">
        <v>76</v>
      </c>
      <c r="AH42" s="37"/>
      <c r="AI42" s="20"/>
    </row>
    <row r="43" spans="2:35" x14ac:dyDescent="0.2">
      <c r="B43" s="5" t="s">
        <v>32</v>
      </c>
      <c r="C43" s="37">
        <f>SUM(C44:C46)</f>
        <v>94.635725886777664</v>
      </c>
      <c r="D43" s="37">
        <f t="shared" ref="D43:N43" si="23">SUM(D44:D46)</f>
        <v>82.692728613141156</v>
      </c>
      <c r="E43" s="37">
        <f t="shared" si="23"/>
        <v>82.798346365367138</v>
      </c>
      <c r="F43" s="37">
        <f t="shared" si="23"/>
        <v>81.351633897255169</v>
      </c>
      <c r="G43" s="37">
        <f t="shared" si="23"/>
        <v>83.178752160718815</v>
      </c>
      <c r="H43" s="37">
        <f t="shared" si="23"/>
        <v>73.778411345971719</v>
      </c>
      <c r="I43" s="37">
        <f t="shared" si="23"/>
        <v>90.359460462419932</v>
      </c>
      <c r="J43" s="37">
        <f t="shared" si="23"/>
        <v>84.147665921995824</v>
      </c>
      <c r="K43" s="37">
        <f t="shared" si="23"/>
        <v>81.404818136496743</v>
      </c>
      <c r="L43" s="37">
        <f t="shared" si="23"/>
        <v>81.937225204034178</v>
      </c>
      <c r="M43" s="37">
        <f t="shared" si="23"/>
        <v>134.30340352741206</v>
      </c>
      <c r="N43" s="37">
        <f t="shared" si="23"/>
        <v>91.368752365119235</v>
      </c>
      <c r="O43" s="37">
        <f>SUM(O44:O47)</f>
        <v>86.805115163523425</v>
      </c>
      <c r="P43" s="37">
        <f t="shared" ref="P43:T43" si="24">SUM(P44:P47)</f>
        <v>87.466716713972929</v>
      </c>
      <c r="Q43" s="37">
        <f t="shared" si="24"/>
        <v>95.924836723109365</v>
      </c>
      <c r="R43" s="37">
        <f t="shared" si="24"/>
        <v>146.81142172849476</v>
      </c>
      <c r="S43" s="37">
        <f t="shared" si="24"/>
        <v>106.3432739801431</v>
      </c>
      <c r="T43" s="37">
        <f t="shared" si="24"/>
        <v>120.20756451360809</v>
      </c>
      <c r="U43" s="37">
        <f>SUM(U44:U47)</f>
        <v>102.12955589865545</v>
      </c>
      <c r="V43" s="37">
        <f>SUM(V44:V47)</f>
        <v>100.75026890823074</v>
      </c>
      <c r="W43" s="37">
        <f>SUM(W44:W47)</f>
        <v>88.082055723940854</v>
      </c>
      <c r="X43" s="37">
        <f t="shared" ref="X43:AC43" si="25">SUM(X44:X47)</f>
        <v>88.887337545194214</v>
      </c>
      <c r="Y43" s="37">
        <f t="shared" si="25"/>
        <v>86.48995354705454</v>
      </c>
      <c r="Z43" s="37">
        <f t="shared" si="25"/>
        <v>89.104899680240365</v>
      </c>
      <c r="AA43" s="37">
        <f t="shared" si="25"/>
        <v>91.896101182430385</v>
      </c>
      <c r="AB43" s="37">
        <f t="shared" si="25"/>
        <v>95.750742006739273</v>
      </c>
      <c r="AC43" s="37">
        <f t="shared" si="25"/>
        <v>96.904123657657735</v>
      </c>
      <c r="AD43" s="37">
        <f t="shared" ref="AD43:AE43" si="26">SUM(AD44:AD47)</f>
        <v>101.63091661079721</v>
      </c>
      <c r="AE43" s="37">
        <f t="shared" si="26"/>
        <v>102.94588491638194</v>
      </c>
      <c r="AF43" s="37">
        <f t="shared" ref="AF43:AG43" si="27">SUM(AF44:AF47)</f>
        <v>105.10244147101041</v>
      </c>
      <c r="AG43" s="37">
        <f t="shared" si="27"/>
        <v>102.79688234030515</v>
      </c>
      <c r="AH43" s="37"/>
    </row>
    <row r="44" spans="2:35" x14ac:dyDescent="0.2">
      <c r="B44" s="47" t="s">
        <v>33</v>
      </c>
      <c r="C44" s="37">
        <v>35.971886133333335</v>
      </c>
      <c r="D44" s="37">
        <v>24.808197333333332</v>
      </c>
      <c r="E44" s="37">
        <v>24.808197333333332</v>
      </c>
      <c r="F44" s="37">
        <v>22.947582533333335</v>
      </c>
      <c r="G44" s="37">
        <v>23.567787466666669</v>
      </c>
      <c r="H44" s="37">
        <v>11.783893733333334</v>
      </c>
      <c r="I44" s="37">
        <v>27.28901706666667</v>
      </c>
      <c r="J44" s="37">
        <v>19.226352933333335</v>
      </c>
      <c r="K44" s="37">
        <v>16.745533199999997</v>
      </c>
      <c r="L44" s="37">
        <v>16.745533199999997</v>
      </c>
      <c r="M44" s="37">
        <v>70.083157466666691</v>
      </c>
      <c r="N44" s="37">
        <v>19.846557866666664</v>
      </c>
      <c r="O44" s="37">
        <v>11.783893733333334</v>
      </c>
      <c r="P44" s="37">
        <v>14.884918400000002</v>
      </c>
      <c r="Q44" s="37">
        <v>17.365738133333338</v>
      </c>
      <c r="R44" s="37">
        <v>59.539673600000008</v>
      </c>
      <c r="S44" s="37">
        <v>19.226352933333335</v>
      </c>
      <c r="T44" s="37">
        <v>23.567787466666669</v>
      </c>
      <c r="U44" s="37">
        <v>20.466762800000005</v>
      </c>
      <c r="V44" s="37">
        <v>22.387537478533332</v>
      </c>
      <c r="W44" s="37">
        <v>16.816236562399997</v>
      </c>
      <c r="X44" s="37">
        <v>18.732049601466663</v>
      </c>
      <c r="Y44" s="37">
        <v>18.282520669209713</v>
      </c>
      <c r="Z44" s="37">
        <v>19.0765237671073</v>
      </c>
      <c r="AA44" s="37">
        <v>19.838320667375339</v>
      </c>
      <c r="AB44" s="37">
        <v>20.348670644302445</v>
      </c>
      <c r="AC44" s="37">
        <v>20.089334297342493</v>
      </c>
      <c r="AD44" s="37">
        <v>22.219743345339293</v>
      </c>
      <c r="AE44" s="37">
        <v>21.498934159311169</v>
      </c>
      <c r="AF44" s="37">
        <v>23.6279028294726</v>
      </c>
      <c r="AG44" s="37">
        <v>24.914527793619559</v>
      </c>
      <c r="AH44" s="37"/>
    </row>
    <row r="45" spans="2:35" x14ac:dyDescent="0.2">
      <c r="B45" s="47" t="s">
        <v>34</v>
      </c>
      <c r="C45" s="37">
        <v>6.2605202000000011</v>
      </c>
      <c r="D45" s="37">
        <v>5.7564122000000006</v>
      </c>
      <c r="E45" s="37">
        <v>5.8035802000000007</v>
      </c>
      <c r="F45" s="37">
        <v>6.1061558465688011</v>
      </c>
      <c r="G45" s="37">
        <v>6.3144951325896006</v>
      </c>
      <c r="H45" s="37">
        <v>8.5851361205896008</v>
      </c>
      <c r="I45" s="37">
        <v>8.8323583480000014</v>
      </c>
      <c r="J45" s="37">
        <v>8.9102556172113623</v>
      </c>
      <c r="K45" s="37">
        <v>9.7027358911999997</v>
      </c>
      <c r="L45" s="37">
        <v>13.916615525894965</v>
      </c>
      <c r="M45" s="37">
        <v>15.727833590166837</v>
      </c>
      <c r="N45" s="37">
        <v>18.784694234789391</v>
      </c>
      <c r="O45" s="37">
        <v>22.805116097278038</v>
      </c>
      <c r="P45" s="37">
        <v>24.100105770400003</v>
      </c>
      <c r="Q45" s="37">
        <v>25.900289505343299</v>
      </c>
      <c r="R45" s="37">
        <v>35.277155772209269</v>
      </c>
      <c r="S45" s="37">
        <v>28.191463603730728</v>
      </c>
      <c r="T45" s="37">
        <v>32.647660196799997</v>
      </c>
      <c r="U45" s="37">
        <v>23.763914266754451</v>
      </c>
      <c r="V45" s="37">
        <v>24.040361602400004</v>
      </c>
      <c r="W45" s="37">
        <v>21.839166723778668</v>
      </c>
      <c r="X45" s="37">
        <v>20.801220050218582</v>
      </c>
      <c r="Y45" s="37">
        <v>20.096192899200002</v>
      </c>
      <c r="Z45" s="37">
        <v>22.124846980003838</v>
      </c>
      <c r="AA45" s="37">
        <v>21.701030050268482</v>
      </c>
      <c r="AB45" s="37">
        <v>24.485869826640563</v>
      </c>
      <c r="AC45" s="37">
        <v>23.709092122673074</v>
      </c>
      <c r="AD45" s="37">
        <v>25.094242266731133</v>
      </c>
      <c r="AE45" s="37">
        <v>23.648578161728881</v>
      </c>
      <c r="AF45" s="37">
        <v>25.00951560109025</v>
      </c>
      <c r="AG45" s="37">
        <v>25.854135784898059</v>
      </c>
      <c r="AH45" s="37"/>
    </row>
    <row r="46" spans="2:35" x14ac:dyDescent="0.2">
      <c r="B46" s="47" t="s">
        <v>35</v>
      </c>
      <c r="C46" s="37">
        <v>52.403319553444319</v>
      </c>
      <c r="D46" s="37">
        <v>52.128119079807817</v>
      </c>
      <c r="E46" s="37">
        <v>52.186568832033799</v>
      </c>
      <c r="F46" s="37">
        <v>52.297895517353027</v>
      </c>
      <c r="G46" s="37">
        <v>53.296469561462544</v>
      </c>
      <c r="H46" s="37">
        <v>53.40938149204878</v>
      </c>
      <c r="I46" s="37">
        <v>54.238085047753259</v>
      </c>
      <c r="J46" s="37">
        <v>56.011057371451123</v>
      </c>
      <c r="K46" s="37">
        <v>54.956549045296754</v>
      </c>
      <c r="L46" s="37">
        <v>51.275076478139212</v>
      </c>
      <c r="M46" s="37">
        <v>48.492412470578536</v>
      </c>
      <c r="N46" s="37">
        <v>52.737500263663179</v>
      </c>
      <c r="O46" s="37">
        <v>52.216105332912043</v>
      </c>
      <c r="P46" s="37">
        <v>48.481692543572926</v>
      </c>
      <c r="Q46" s="37">
        <v>52.658809084432733</v>
      </c>
      <c r="R46" s="37">
        <v>51.994592356285501</v>
      </c>
      <c r="S46" s="37">
        <v>57.178431867215167</v>
      </c>
      <c r="T46" s="37">
        <v>60.30835727402858</v>
      </c>
      <c r="U46" s="37">
        <v>52.682647425532991</v>
      </c>
      <c r="V46" s="37">
        <v>49.129059463569817</v>
      </c>
      <c r="W46" s="37">
        <v>44.100562267934045</v>
      </c>
      <c r="X46" s="37">
        <v>43.505086945526529</v>
      </c>
      <c r="Y46" s="37">
        <v>42.163283300423394</v>
      </c>
      <c r="Z46" s="37">
        <v>41.304082042555279</v>
      </c>
      <c r="AA46" s="37">
        <v>43.165305456680457</v>
      </c>
      <c r="AB46" s="37">
        <v>42.050884714096604</v>
      </c>
      <c r="AC46" s="37">
        <v>41.861448095856446</v>
      </c>
      <c r="AD46" s="37">
        <v>42.282567679423998</v>
      </c>
      <c r="AE46" s="37">
        <v>44.528156760974326</v>
      </c>
      <c r="AF46" s="37">
        <v>42.647977273516076</v>
      </c>
      <c r="AG46" s="37">
        <v>39.766267350359527</v>
      </c>
      <c r="AH46" s="37"/>
    </row>
    <row r="47" spans="2:35" x14ac:dyDescent="0.2">
      <c r="B47" s="47" t="s">
        <v>126</v>
      </c>
      <c r="C47" s="37" t="s">
        <v>76</v>
      </c>
      <c r="D47" s="37" t="s">
        <v>76</v>
      </c>
      <c r="E47" s="37" t="s">
        <v>76</v>
      </c>
      <c r="F47" s="37" t="s">
        <v>76</v>
      </c>
      <c r="G47" s="37" t="s">
        <v>76</v>
      </c>
      <c r="H47" s="37" t="s">
        <v>76</v>
      </c>
      <c r="I47" s="37" t="s">
        <v>76</v>
      </c>
      <c r="J47" s="37" t="s">
        <v>76</v>
      </c>
      <c r="K47" s="37" t="s">
        <v>76</v>
      </c>
      <c r="L47" s="37" t="s">
        <v>76</v>
      </c>
      <c r="M47" s="37" t="s">
        <v>76</v>
      </c>
      <c r="N47" s="37" t="s">
        <v>76</v>
      </c>
      <c r="O47" s="37" t="s">
        <v>76</v>
      </c>
      <c r="P47" s="37" t="s">
        <v>76</v>
      </c>
      <c r="Q47" s="37" t="s">
        <v>76</v>
      </c>
      <c r="R47" s="37" t="s">
        <v>76</v>
      </c>
      <c r="S47" s="37">
        <v>1.7470255758638651</v>
      </c>
      <c r="T47" s="37">
        <v>3.6837595761128448</v>
      </c>
      <c r="U47" s="37">
        <v>5.2162314063680073</v>
      </c>
      <c r="V47" s="37">
        <v>5.1933103637275906</v>
      </c>
      <c r="W47" s="37">
        <v>5.3260901698281344</v>
      </c>
      <c r="X47" s="37">
        <v>5.8489809479824446</v>
      </c>
      <c r="Y47" s="37">
        <v>5.9479566782214288</v>
      </c>
      <c r="Z47" s="37">
        <v>6.5994468905739501</v>
      </c>
      <c r="AA47" s="37">
        <v>7.1914450081061103</v>
      </c>
      <c r="AB47" s="37">
        <v>8.8653168216996541</v>
      </c>
      <c r="AC47" s="37">
        <v>11.244249141785716</v>
      </c>
      <c r="AD47" s="37">
        <v>12.034363319302791</v>
      </c>
      <c r="AE47" s="37">
        <v>13.270215834367569</v>
      </c>
      <c r="AF47" s="37">
        <v>13.817045766931491</v>
      </c>
      <c r="AG47" s="37">
        <v>12.261951411428006</v>
      </c>
      <c r="AH47" s="37"/>
    </row>
    <row r="48" spans="2:35" x14ac:dyDescent="0.2">
      <c r="B48" s="5" t="s">
        <v>31</v>
      </c>
      <c r="C48" s="37">
        <v>1.0746899999999999</v>
      </c>
      <c r="D48" s="37">
        <v>14.253368999999999</v>
      </c>
      <c r="E48" s="37">
        <v>27.432047999999998</v>
      </c>
      <c r="F48" s="37">
        <v>53.789406</v>
      </c>
      <c r="G48" s="37">
        <v>80.146764000000005</v>
      </c>
      <c r="H48" s="37">
        <v>136.95605945736435</v>
      </c>
      <c r="I48" s="37">
        <v>189.64072348837209</v>
      </c>
      <c r="J48" s="37">
        <v>243.71317612403101</v>
      </c>
      <c r="K48" s="37">
        <v>131.23610649023254</v>
      </c>
      <c r="L48" s="37">
        <v>261.04676473054263</v>
      </c>
      <c r="M48" s="37">
        <v>450.60354555999999</v>
      </c>
      <c r="N48" s="37">
        <v>388.43443000000008</v>
      </c>
      <c r="O48" s="37">
        <v>316.88776999999999</v>
      </c>
      <c r="P48" s="37">
        <v>364.79524240000001</v>
      </c>
      <c r="Q48" s="37">
        <v>263.61902000000003</v>
      </c>
      <c r="R48" s="37">
        <v>289.85194333333328</v>
      </c>
      <c r="S48" s="37">
        <v>230.23902857142858</v>
      </c>
      <c r="T48" s="37">
        <v>221.29880476190476</v>
      </c>
      <c r="U48" s="37">
        <v>200.67576214285714</v>
      </c>
      <c r="V48" s="37">
        <v>129.92274857142854</v>
      </c>
      <c r="W48" s="37">
        <v>91.583317857142859</v>
      </c>
      <c r="X48" s="37">
        <v>65.231919047619044</v>
      </c>
      <c r="Y48" s="37">
        <v>53.630177698412687</v>
      </c>
      <c r="Z48" s="37">
        <v>54.350359523809516</v>
      </c>
      <c r="AA48" s="37">
        <v>38.177550468975454</v>
      </c>
      <c r="AB48" s="37">
        <v>60.250257287157289</v>
      </c>
      <c r="AC48" s="37">
        <v>68.303811832611814</v>
      </c>
      <c r="AD48" s="37">
        <v>87.622271255411249</v>
      </c>
      <c r="AE48" s="37">
        <v>89.585361659451664</v>
      </c>
      <c r="AF48" s="37">
        <v>96.072402842712833</v>
      </c>
      <c r="AG48" s="37">
        <v>93.650649999999999</v>
      </c>
      <c r="AH48" s="37"/>
    </row>
    <row r="49" spans="2:35" x14ac:dyDescent="0.2">
      <c r="B49" s="5" t="s">
        <v>36</v>
      </c>
      <c r="C49" s="37" t="s">
        <v>76</v>
      </c>
      <c r="D49" s="37" t="s">
        <v>76</v>
      </c>
      <c r="E49" s="37" t="s">
        <v>76</v>
      </c>
      <c r="F49" s="37">
        <f t="shared" ref="F49:AB49" si="28">SUM(F50:F52)</f>
        <v>5.4451799351358954</v>
      </c>
      <c r="G49" s="37">
        <f t="shared" si="28"/>
        <v>16.877784105002142</v>
      </c>
      <c r="H49" s="37">
        <f t="shared" si="28"/>
        <v>29.498013481071631</v>
      </c>
      <c r="I49" s="37">
        <f t="shared" si="28"/>
        <v>69.721926454105443</v>
      </c>
      <c r="J49" s="37">
        <f t="shared" si="28"/>
        <v>110.26750788741654</v>
      </c>
      <c r="K49" s="37">
        <f t="shared" si="28"/>
        <v>137.56906446625305</v>
      </c>
      <c r="L49" s="37">
        <f t="shared" si="28"/>
        <v>175.42580522878893</v>
      </c>
      <c r="M49" s="37">
        <f t="shared" si="28"/>
        <v>233.00185775335575</v>
      </c>
      <c r="N49" s="37">
        <f t="shared" si="28"/>
        <v>293.00230692457433</v>
      </c>
      <c r="O49" s="37">
        <f t="shared" si="28"/>
        <v>377.01548624547308</v>
      </c>
      <c r="P49" s="37">
        <f t="shared" si="28"/>
        <v>513.56351067438459</v>
      </c>
      <c r="Q49" s="37">
        <f t="shared" si="28"/>
        <v>658.95674274987834</v>
      </c>
      <c r="R49" s="37">
        <f t="shared" si="28"/>
        <v>817.99295859850952</v>
      </c>
      <c r="S49" s="37">
        <f t="shared" si="28"/>
        <v>865.98515305272554</v>
      </c>
      <c r="T49" s="37">
        <f t="shared" si="28"/>
        <v>878.73262682877328</v>
      </c>
      <c r="U49" s="37">
        <f t="shared" si="28"/>
        <v>957.93082509456053</v>
      </c>
      <c r="V49" s="37">
        <f t="shared" si="28"/>
        <v>997.51964470302892</v>
      </c>
      <c r="W49" s="37">
        <f t="shared" si="28"/>
        <v>1013.3947022852252</v>
      </c>
      <c r="X49" s="37">
        <f t="shared" si="28"/>
        <v>1039.1055281967549</v>
      </c>
      <c r="Y49" s="37">
        <f t="shared" si="28"/>
        <v>1029.0305445399881</v>
      </c>
      <c r="Z49" s="37">
        <f t="shared" si="28"/>
        <v>1058.2172180327605</v>
      </c>
      <c r="AA49" s="37">
        <f t="shared" si="28"/>
        <v>1138.8752514345019</v>
      </c>
      <c r="AB49" s="37">
        <f t="shared" si="28"/>
        <v>1113.3463034223141</v>
      </c>
      <c r="AC49" s="37">
        <f>SUM(AC50:AC52)</f>
        <v>1182.8577756165764</v>
      </c>
      <c r="AD49" s="37">
        <f t="shared" ref="AD49:AE49" si="29">SUM(AD50:AD52)</f>
        <v>1092.1889396674405</v>
      </c>
      <c r="AE49" s="37">
        <f t="shared" si="29"/>
        <v>779.74773930085371</v>
      </c>
      <c r="AF49" s="37">
        <f t="shared" ref="AF49:AG49" si="30">SUM(AF50:AF52)</f>
        <v>767.57446185796255</v>
      </c>
      <c r="AG49" s="37">
        <f t="shared" si="30"/>
        <v>619.37086117587899</v>
      </c>
      <c r="AH49" s="37"/>
    </row>
    <row r="50" spans="2:35" x14ac:dyDescent="0.2">
      <c r="B50" s="47" t="s">
        <v>37</v>
      </c>
      <c r="C50" s="37" t="s">
        <v>76</v>
      </c>
      <c r="D50" s="37" t="s">
        <v>76</v>
      </c>
      <c r="E50" s="37" t="s">
        <v>76</v>
      </c>
      <c r="F50" s="37">
        <v>0.4615625625</v>
      </c>
      <c r="G50" s="37">
        <v>1.9158351224999999</v>
      </c>
      <c r="H50" s="37">
        <v>4.5237424759090912</v>
      </c>
      <c r="I50" s="37">
        <v>16.960005281501726</v>
      </c>
      <c r="J50" s="37">
        <v>29.315464350838404</v>
      </c>
      <c r="K50" s="37">
        <v>44.197949680751556</v>
      </c>
      <c r="L50" s="37">
        <v>69.554470766913028</v>
      </c>
      <c r="M50" s="37">
        <v>113.73778555326541</v>
      </c>
      <c r="N50" s="37">
        <v>158.31933422612286</v>
      </c>
      <c r="O50" s="37">
        <v>239.0815873013876</v>
      </c>
      <c r="P50" s="37">
        <v>374.8617061127627</v>
      </c>
      <c r="Q50" s="37">
        <v>515.5628538479466</v>
      </c>
      <c r="R50" s="37">
        <v>668.54058150881303</v>
      </c>
      <c r="S50" s="37">
        <v>702.53496166768423</v>
      </c>
      <c r="T50" s="37">
        <v>721.67927553865911</v>
      </c>
      <c r="U50" s="37">
        <v>800.3680198251177</v>
      </c>
      <c r="V50" s="37">
        <v>843.26155073805694</v>
      </c>
      <c r="W50" s="37">
        <v>857.31300615701116</v>
      </c>
      <c r="X50" s="37">
        <v>890.23555577476225</v>
      </c>
      <c r="Y50" s="37">
        <v>884.10967965467785</v>
      </c>
      <c r="Z50" s="37">
        <v>916.79027369359574</v>
      </c>
      <c r="AA50" s="37">
        <v>1000.6885819965795</v>
      </c>
      <c r="AB50" s="37">
        <v>978.01213726201809</v>
      </c>
      <c r="AC50" s="37">
        <v>1049.6866370014045</v>
      </c>
      <c r="AD50" s="37">
        <v>962.07007665092215</v>
      </c>
      <c r="AE50" s="37">
        <v>652.59300725162916</v>
      </c>
      <c r="AF50" s="37">
        <v>652.39078083040295</v>
      </c>
      <c r="AG50" s="37">
        <v>521.4596657081072</v>
      </c>
      <c r="AH50" s="37"/>
    </row>
    <row r="51" spans="2:35" x14ac:dyDescent="0.2">
      <c r="B51" s="47" t="s">
        <v>38</v>
      </c>
      <c r="C51" s="37" t="s">
        <v>76</v>
      </c>
      <c r="D51" s="37" t="s">
        <v>76</v>
      </c>
      <c r="E51" s="37" t="s">
        <v>76</v>
      </c>
      <c r="F51" s="37" t="s">
        <v>76</v>
      </c>
      <c r="G51" s="37" t="s">
        <v>76</v>
      </c>
      <c r="H51" s="37" t="s">
        <v>76</v>
      </c>
      <c r="I51" s="37">
        <v>1.555604325</v>
      </c>
      <c r="J51" s="37">
        <v>3.0956526067500003</v>
      </c>
      <c r="K51" s="37">
        <v>4.6203004056825003</v>
      </c>
      <c r="L51" s="37">
        <v>6.129701726625675</v>
      </c>
      <c r="M51" s="37">
        <v>7.6240090343594193</v>
      </c>
      <c r="N51" s="37">
        <v>9.1033732690158224</v>
      </c>
      <c r="O51" s="37">
        <v>10.567943861325666</v>
      </c>
      <c r="P51" s="37">
        <v>12.017868747712409</v>
      </c>
      <c r="Q51" s="37">
        <v>13.453294385235285</v>
      </c>
      <c r="R51" s="37">
        <v>14.874365766382933</v>
      </c>
      <c r="S51" s="37">
        <v>16.281226433719102</v>
      </c>
      <c r="T51" s="37">
        <v>17.674018494381915</v>
      </c>
      <c r="U51" s="37">
        <v>19.052882634438095</v>
      </c>
      <c r="V51" s="37">
        <v>20.417958133093713</v>
      </c>
      <c r="W51" s="37">
        <v>33.669755963012776</v>
      </c>
      <c r="X51" s="37">
        <v>33.685402782995155</v>
      </c>
      <c r="Y51" s="37">
        <v>33.700893134777694</v>
      </c>
      <c r="Z51" s="37">
        <v>33.716228583042415</v>
      </c>
      <c r="AA51" s="37">
        <v>33.731410676824488</v>
      </c>
      <c r="AB51" s="37">
        <v>33.746440949668745</v>
      </c>
      <c r="AC51" s="37">
        <v>33.761320919784552</v>
      </c>
      <c r="AD51" s="37">
        <v>33.776052090199201</v>
      </c>
      <c r="AE51" s="37">
        <v>33.79063594890971</v>
      </c>
      <c r="AF51" s="37">
        <v>33.80507396903311</v>
      </c>
      <c r="AG51" s="37">
        <v>33.819367608955282</v>
      </c>
      <c r="AH51" s="37"/>
    </row>
    <row r="52" spans="2:35" x14ac:dyDescent="0.2">
      <c r="B52" s="47" t="s">
        <v>39</v>
      </c>
      <c r="C52" s="37" t="s">
        <v>76</v>
      </c>
      <c r="D52" s="37" t="s">
        <v>76</v>
      </c>
      <c r="E52" s="37" t="s">
        <v>76</v>
      </c>
      <c r="F52" s="37">
        <v>4.9836173726358952</v>
      </c>
      <c r="G52" s="37">
        <v>14.961948982502141</v>
      </c>
      <c r="H52" s="37">
        <v>24.974271005162539</v>
      </c>
      <c r="I52" s="37">
        <v>51.206316847603716</v>
      </c>
      <c r="J52" s="37">
        <v>77.856390929828137</v>
      </c>
      <c r="K52" s="37">
        <v>88.750814379818991</v>
      </c>
      <c r="L52" s="37">
        <v>99.741632735250221</v>
      </c>
      <c r="M52" s="37">
        <v>111.64006316573091</v>
      </c>
      <c r="N52" s="37">
        <v>125.5795994294356</v>
      </c>
      <c r="O52" s="37">
        <v>127.36595508275983</v>
      </c>
      <c r="P52" s="37">
        <v>126.68393581390956</v>
      </c>
      <c r="Q52" s="37">
        <v>129.94059451669645</v>
      </c>
      <c r="R52" s="37">
        <v>134.57801132331358</v>
      </c>
      <c r="S52" s="37">
        <v>147.16896495132227</v>
      </c>
      <c r="T52" s="37">
        <v>139.37933279573224</v>
      </c>
      <c r="U52" s="37">
        <v>138.50992263500473</v>
      </c>
      <c r="V52" s="37">
        <v>133.84013583187817</v>
      </c>
      <c r="W52" s="37">
        <v>122.41194016520127</v>
      </c>
      <c r="X52" s="37">
        <v>115.18456963899746</v>
      </c>
      <c r="Y52" s="37">
        <v>111.21997175053252</v>
      </c>
      <c r="Z52" s="37">
        <v>107.71071575612226</v>
      </c>
      <c r="AA52" s="37">
        <v>104.45525876109795</v>
      </c>
      <c r="AB52" s="37">
        <v>101.58772521062724</v>
      </c>
      <c r="AC52" s="37">
        <v>99.409817695387261</v>
      </c>
      <c r="AD52" s="37">
        <v>96.342810926319316</v>
      </c>
      <c r="AE52" s="37">
        <v>93.364096100314796</v>
      </c>
      <c r="AF52" s="37">
        <v>81.378607058526541</v>
      </c>
      <c r="AG52" s="37">
        <v>64.091827858816487</v>
      </c>
      <c r="AH52" s="37"/>
    </row>
    <row r="53" spans="2:35" x14ac:dyDescent="0.2">
      <c r="B53" s="5" t="s">
        <v>84</v>
      </c>
      <c r="C53" s="37">
        <f>SUM(C54:C57)</f>
        <v>62.39513609863841</v>
      </c>
      <c r="D53" s="37">
        <f t="shared" ref="D53:AC53" si="31">SUM(D54:D57)</f>
        <v>63.518313615199766</v>
      </c>
      <c r="E53" s="37">
        <f t="shared" si="31"/>
        <v>64.702462892820193</v>
      </c>
      <c r="F53" s="37">
        <f t="shared" si="31"/>
        <v>65.813868867703505</v>
      </c>
      <c r="G53" s="37">
        <f t="shared" si="31"/>
        <v>66.868781510820767</v>
      </c>
      <c r="H53" s="37">
        <f t="shared" si="31"/>
        <v>67.9546118324036</v>
      </c>
      <c r="I53" s="37">
        <f t="shared" si="31"/>
        <v>68.26075766288902</v>
      </c>
      <c r="J53" s="37">
        <f t="shared" si="31"/>
        <v>79.300197490576764</v>
      </c>
      <c r="K53" s="37">
        <f t="shared" si="31"/>
        <v>69.327033688046797</v>
      </c>
      <c r="L53" s="37">
        <f t="shared" si="31"/>
        <v>79.601178791714332</v>
      </c>
      <c r="M53" s="37">
        <f t="shared" si="31"/>
        <v>53.068419796231893</v>
      </c>
      <c r="N53" s="37">
        <f t="shared" si="31"/>
        <v>77.248201086391987</v>
      </c>
      <c r="O53" s="37">
        <f t="shared" si="31"/>
        <v>69.672116806129424</v>
      </c>
      <c r="P53" s="37">
        <f t="shared" si="31"/>
        <v>86.237939128550735</v>
      </c>
      <c r="Q53" s="37">
        <f t="shared" si="31"/>
        <v>67.669326907844706</v>
      </c>
      <c r="R53" s="37">
        <f t="shared" si="31"/>
        <v>68.532330875240859</v>
      </c>
      <c r="S53" s="37">
        <f t="shared" si="31"/>
        <v>68.883094355819168</v>
      </c>
      <c r="T53" s="37">
        <f t="shared" si="31"/>
        <v>70.146271100560796</v>
      </c>
      <c r="U53" s="37">
        <f t="shared" si="31"/>
        <v>51.838899124744181</v>
      </c>
      <c r="V53" s="37">
        <f t="shared" si="31"/>
        <v>55.962864511786989</v>
      </c>
      <c r="W53" s="37">
        <f t="shared" si="31"/>
        <v>52.466166829994947</v>
      </c>
      <c r="X53" s="37">
        <f t="shared" si="31"/>
        <v>60.4878769861565</v>
      </c>
      <c r="Y53" s="37">
        <f t="shared" si="31"/>
        <v>56.169876840788454</v>
      </c>
      <c r="Z53" s="37">
        <f t="shared" si="31"/>
        <v>58.946018956932058</v>
      </c>
      <c r="AA53" s="37">
        <f t="shared" si="31"/>
        <v>59.907419553049507</v>
      </c>
      <c r="AB53" s="37">
        <f t="shared" si="31"/>
        <v>60.968130346562944</v>
      </c>
      <c r="AC53" s="37">
        <f t="shared" si="31"/>
        <v>60.713620728124681</v>
      </c>
      <c r="AD53" s="37">
        <f t="shared" ref="AD53:AE53" si="32">SUM(AD54:AD57)</f>
        <v>61.979049094166314</v>
      </c>
      <c r="AE53" s="37">
        <f t="shared" si="32"/>
        <v>58.613232564056169</v>
      </c>
      <c r="AF53" s="37">
        <f t="shared" ref="AF53:AG53" si="33">SUM(AF54:AF57)</f>
        <v>49.962591143845955</v>
      </c>
      <c r="AG53" s="37">
        <f t="shared" si="33"/>
        <v>46.199989135629998</v>
      </c>
      <c r="AH53" s="37"/>
    </row>
    <row r="54" spans="2:35" x14ac:dyDescent="0.2">
      <c r="B54" s="47" t="s">
        <v>82</v>
      </c>
      <c r="C54" s="37">
        <v>21.15</v>
      </c>
      <c r="D54" s="37">
        <v>22.09</v>
      </c>
      <c r="E54" s="37">
        <v>23.029999999999998</v>
      </c>
      <c r="F54" s="37">
        <v>23.970000000000002</v>
      </c>
      <c r="G54" s="37">
        <v>24.91</v>
      </c>
      <c r="H54" s="37">
        <v>25.85</v>
      </c>
      <c r="I54" s="37">
        <v>25.943999999999999</v>
      </c>
      <c r="J54" s="37">
        <v>36.659999999999997</v>
      </c>
      <c r="K54" s="37">
        <v>24.816000000000003</v>
      </c>
      <c r="L54" s="37">
        <v>34.404000000000003</v>
      </c>
      <c r="M54" s="37">
        <v>7.6562999999999999</v>
      </c>
      <c r="N54" s="37">
        <v>31.513500000000001</v>
      </c>
      <c r="O54" s="37">
        <v>22.404899999999998</v>
      </c>
      <c r="P54" s="37">
        <v>37.802099999999996</v>
      </c>
      <c r="Q54" s="37">
        <v>21.192299999999999</v>
      </c>
      <c r="R54" s="37">
        <v>23.124000000000002</v>
      </c>
      <c r="S54" s="37">
        <v>27.635999999999999</v>
      </c>
      <c r="T54" s="37">
        <v>29.327999999999999</v>
      </c>
      <c r="U54" s="37">
        <v>10.716000000000001</v>
      </c>
      <c r="V54" s="37">
        <v>13.7475</v>
      </c>
      <c r="W54" s="37">
        <v>12.707625</v>
      </c>
      <c r="X54" s="37">
        <v>21.333299999999998</v>
      </c>
      <c r="Y54" s="37">
        <v>16.71555</v>
      </c>
      <c r="Z54" s="37">
        <v>19.175999999999998</v>
      </c>
      <c r="AA54" s="37">
        <v>19.740000000000002</v>
      </c>
      <c r="AB54" s="37">
        <v>20.303999999999998</v>
      </c>
      <c r="AC54" s="37">
        <v>19.646000000000001</v>
      </c>
      <c r="AD54" s="37">
        <v>20.480249999999998</v>
      </c>
      <c r="AE54" s="37">
        <v>16.624840000000003</v>
      </c>
      <c r="AF54" s="37">
        <v>7.4471499999999988</v>
      </c>
      <c r="AG54" s="37">
        <v>3.2420600000000004</v>
      </c>
      <c r="AH54" s="37"/>
    </row>
    <row r="55" spans="2:35" ht="18" x14ac:dyDescent="0.2">
      <c r="B55" s="47" t="s">
        <v>112</v>
      </c>
      <c r="C55" s="37">
        <v>13.299497103957615</v>
      </c>
      <c r="D55" s="37">
        <v>13.318625466251373</v>
      </c>
      <c r="E55" s="37">
        <v>13.337562544922193</v>
      </c>
      <c r="F55" s="37">
        <v>13.356310252806303</v>
      </c>
      <c r="G55" s="37">
        <v>13.374870483611573</v>
      </c>
      <c r="H55" s="37">
        <v>13.393245112108792</v>
      </c>
      <c r="I55" s="37">
        <v>13.411435994321037</v>
      </c>
      <c r="J55" s="37">
        <v>13.429444967711159</v>
      </c>
      <c r="K55" s="37">
        <v>14.989916299207204</v>
      </c>
      <c r="L55" s="37">
        <v>15.364460710588334</v>
      </c>
      <c r="M55" s="37">
        <v>15.198903153365498</v>
      </c>
      <c r="N55" s="37">
        <v>15.063447654043188</v>
      </c>
      <c r="O55" s="37">
        <v>16.036722498720621</v>
      </c>
      <c r="P55" s="37">
        <v>16.717109915359149</v>
      </c>
      <c r="Q55" s="37">
        <v>14.250205719481098</v>
      </c>
      <c r="R55" s="37">
        <v>12.475113369815251</v>
      </c>
      <c r="S55" s="37">
        <v>7.5248784867183787</v>
      </c>
      <c r="T55" s="37">
        <v>5.9623667952464059</v>
      </c>
      <c r="U55" s="37">
        <v>5.4037394652917774</v>
      </c>
      <c r="V55" s="37">
        <v>6.1148858420337069</v>
      </c>
      <c r="W55" s="37">
        <v>3.4942372342121422</v>
      </c>
      <c r="X55" s="37">
        <v>2.7299556298553118</v>
      </c>
      <c r="Y55" s="37">
        <v>2.8847194105645322</v>
      </c>
      <c r="Z55" s="37">
        <v>3.0398469271211699</v>
      </c>
      <c r="AA55" s="37">
        <v>3.1952966559538307</v>
      </c>
      <c r="AB55" s="37">
        <v>3.3516788554064654</v>
      </c>
      <c r="AC55" s="37">
        <v>3.3503341769982802</v>
      </c>
      <c r="AD55" s="37">
        <v>3.350020448136227</v>
      </c>
      <c r="AE55" s="37">
        <v>3.350697521927521</v>
      </c>
      <c r="AF55" s="37">
        <v>3.3515807511639575</v>
      </c>
      <c r="AG55" s="37">
        <v>3.3522033814559999</v>
      </c>
      <c r="AH55" s="37"/>
    </row>
    <row r="56" spans="2:35" ht="18" x14ac:dyDescent="0.2">
      <c r="B56" s="47" t="s">
        <v>113</v>
      </c>
      <c r="C56" s="37">
        <v>27.871110000000002</v>
      </c>
      <c r="D56" s="37">
        <v>28.029314999999997</v>
      </c>
      <c r="E56" s="37">
        <v>28.258274999999998</v>
      </c>
      <c r="F56" s="37">
        <v>28.414095</v>
      </c>
      <c r="G56" s="37">
        <v>28.507904999999997</v>
      </c>
      <c r="H56" s="37">
        <v>28.630334999999999</v>
      </c>
      <c r="I56" s="37">
        <v>28.827494999999999</v>
      </c>
      <c r="J56" s="37">
        <v>29.131184999999999</v>
      </c>
      <c r="K56" s="37">
        <v>29.439644999999995</v>
      </c>
      <c r="L56" s="37">
        <v>29.745719999999995</v>
      </c>
      <c r="M56" s="37">
        <v>30.126525000000001</v>
      </c>
      <c r="N56" s="37">
        <v>30.585239999999999</v>
      </c>
      <c r="O56" s="37">
        <v>31.141739999999999</v>
      </c>
      <c r="P56" s="37">
        <v>31.640204999999998</v>
      </c>
      <c r="Q56" s="37">
        <v>32.15934</v>
      </c>
      <c r="R56" s="37">
        <v>32.863709999999998</v>
      </c>
      <c r="S56" s="37">
        <v>33.651554999999995</v>
      </c>
      <c r="T56" s="37">
        <v>34.787610000000001</v>
      </c>
      <c r="U56" s="37">
        <v>35.656545000000001</v>
      </c>
      <c r="V56" s="37">
        <v>36.040529999999997</v>
      </c>
      <c r="W56" s="37">
        <v>36.210660000000004</v>
      </c>
      <c r="X56" s="37">
        <v>36.370454999999993</v>
      </c>
      <c r="Y56" s="37">
        <v>36.519914999999997</v>
      </c>
      <c r="Z56" s="37">
        <v>36.686865000000004</v>
      </c>
      <c r="AA56" s="37">
        <v>36.930929999999996</v>
      </c>
      <c r="AB56" s="37">
        <v>37.268009999999997</v>
      </c>
      <c r="AC56" s="37">
        <v>37.679819999999999</v>
      </c>
      <c r="AD56" s="37">
        <v>38.100375000000007</v>
      </c>
      <c r="AE56" s="37">
        <v>38.613150000000005</v>
      </c>
      <c r="AF56" s="37">
        <v>39.125924999999995</v>
      </c>
      <c r="AG56" s="37">
        <v>39.570329999999998</v>
      </c>
      <c r="AH56" s="37"/>
    </row>
    <row r="57" spans="2:35" x14ac:dyDescent="0.2">
      <c r="B57" s="47" t="s">
        <v>121</v>
      </c>
      <c r="C57" s="37">
        <v>7.4528994680800001E-2</v>
      </c>
      <c r="D57" s="37">
        <v>8.0373148948399989E-2</v>
      </c>
      <c r="E57" s="37">
        <v>7.662534789799999E-2</v>
      </c>
      <c r="F57" s="37">
        <v>7.3463614897199991E-2</v>
      </c>
      <c r="G57" s="37">
        <v>7.6006027209200008E-2</v>
      </c>
      <c r="H57" s="37">
        <v>8.1031720294799978E-2</v>
      </c>
      <c r="I57" s="37">
        <v>7.7826668567999982E-2</v>
      </c>
      <c r="J57" s="37">
        <v>7.9567522865599968E-2</v>
      </c>
      <c r="K57" s="37">
        <v>8.1472388839599993E-2</v>
      </c>
      <c r="L57" s="37">
        <v>8.6998081125999979E-2</v>
      </c>
      <c r="M57" s="37">
        <v>8.6691642866399979E-2</v>
      </c>
      <c r="N57" s="37">
        <v>8.6013432348799976E-2</v>
      </c>
      <c r="O57" s="37">
        <v>8.8754307408799984E-2</v>
      </c>
      <c r="P57" s="37">
        <v>7.8524213191599995E-2</v>
      </c>
      <c r="Q57" s="37">
        <v>6.7481188363599995E-2</v>
      </c>
      <c r="R57" s="37">
        <v>6.9507505425599983E-2</v>
      </c>
      <c r="S57" s="37">
        <v>7.0660869100799981E-2</v>
      </c>
      <c r="T57" s="37">
        <v>6.8294305314399992E-2</v>
      </c>
      <c r="U57" s="37">
        <v>6.2614659452399982E-2</v>
      </c>
      <c r="V57" s="37">
        <v>5.994866975327999E-2</v>
      </c>
      <c r="W57" s="37">
        <v>5.3644595782800002E-2</v>
      </c>
      <c r="X57" s="37">
        <v>5.4166356301200001E-2</v>
      </c>
      <c r="Y57" s="37">
        <v>4.9692430223919989E-2</v>
      </c>
      <c r="Z57" s="37">
        <v>4.3307029810879992E-2</v>
      </c>
      <c r="AA57" s="37">
        <v>4.1192897095679991E-2</v>
      </c>
      <c r="AB57" s="37">
        <v>4.4441491156479995E-2</v>
      </c>
      <c r="AC57" s="37">
        <v>3.7466551126399995E-2</v>
      </c>
      <c r="AD57" s="37">
        <v>4.8403646030079989E-2</v>
      </c>
      <c r="AE57" s="37">
        <v>2.4545042128639991E-2</v>
      </c>
      <c r="AF57" s="37">
        <v>3.7935392682000003E-2</v>
      </c>
      <c r="AG57" s="37">
        <v>3.5395754173999996E-2</v>
      </c>
      <c r="AH57" s="58"/>
    </row>
    <row r="58" spans="2:35" x14ac:dyDescent="0.2">
      <c r="B58" s="47" t="s">
        <v>122</v>
      </c>
      <c r="C58" s="37">
        <v>21.15786479151668</v>
      </c>
      <c r="D58" s="37">
        <v>21.476153046341857</v>
      </c>
      <c r="E58" s="37">
        <v>21.79524462028472</v>
      </c>
      <c r="F58" s="37">
        <v>22.090169926290539</v>
      </c>
      <c r="G58" s="37">
        <v>22.396533283439894</v>
      </c>
      <c r="H58" s="37">
        <v>22.626925698001759</v>
      </c>
      <c r="I58" s="37">
        <v>21.901766276698929</v>
      </c>
      <c r="J58" s="37">
        <v>20.664147136632121</v>
      </c>
      <c r="K58" s="37">
        <v>22.558423734190708</v>
      </c>
      <c r="L58" s="37">
        <v>23.482865452690984</v>
      </c>
      <c r="M58" s="37">
        <v>21.451189601658179</v>
      </c>
      <c r="N58" s="37">
        <v>20.850451683472421</v>
      </c>
      <c r="O58" s="37">
        <v>27.869553461021553</v>
      </c>
      <c r="P58" s="37">
        <v>32.413940603335782</v>
      </c>
      <c r="Q58" s="37">
        <v>30.553610625585986</v>
      </c>
      <c r="R58" s="37">
        <v>29.76858578046669</v>
      </c>
      <c r="S58" s="37">
        <v>30.079270387375821</v>
      </c>
      <c r="T58" s="37">
        <v>29.802417884455892</v>
      </c>
      <c r="U58" s="37">
        <v>31.524097992883263</v>
      </c>
      <c r="V58" s="37">
        <v>34.420621089259669</v>
      </c>
      <c r="W58" s="37">
        <v>40.036368192526744</v>
      </c>
      <c r="X58" s="37">
        <v>40.218552425035121</v>
      </c>
      <c r="Y58" s="37">
        <v>45.733940816878146</v>
      </c>
      <c r="Z58" s="37">
        <v>49.405969813419993</v>
      </c>
      <c r="AA58" s="37">
        <v>42.093353089919994</v>
      </c>
      <c r="AB58" s="37">
        <v>44.97346729221718</v>
      </c>
      <c r="AC58" s="37">
        <v>47.558127757459062</v>
      </c>
      <c r="AD58" s="37">
        <v>59.309636514862071</v>
      </c>
      <c r="AE58" s="37">
        <v>59.436888953600835</v>
      </c>
      <c r="AF58" s="37">
        <v>65.07906735934742</v>
      </c>
      <c r="AG58" s="37">
        <v>58.559320227000121</v>
      </c>
      <c r="AH58" s="58"/>
    </row>
    <row r="59" spans="2:35" ht="18" x14ac:dyDescent="0.2">
      <c r="B59" s="19" t="s">
        <v>115</v>
      </c>
      <c r="C59" s="26">
        <f>SUM(C34,C39,C42,C43,C48,C49,C53,C58)</f>
        <v>3197.4023231175602</v>
      </c>
      <c r="D59" s="26">
        <f t="shared" ref="D59:AC59" si="34">SUM(D34,D39,D42,D43,D48,D49,D53,D58)</f>
        <v>2922.5984618209513</v>
      </c>
      <c r="E59" s="26">
        <f t="shared" si="34"/>
        <v>2848.3296549092111</v>
      </c>
      <c r="F59" s="26">
        <f t="shared" si="34"/>
        <v>2846.3949822971622</v>
      </c>
      <c r="G59" s="26">
        <f t="shared" si="34"/>
        <v>3123.5884972622775</v>
      </c>
      <c r="H59" s="26">
        <f t="shared" si="34"/>
        <v>3107.7443372410494</v>
      </c>
      <c r="I59" s="26">
        <f t="shared" si="34"/>
        <v>3282.9141693739102</v>
      </c>
      <c r="J59" s="26">
        <f t="shared" si="34"/>
        <v>3717.6140964259357</v>
      </c>
      <c r="K59" s="26">
        <f t="shared" si="34"/>
        <v>3512.1791745476567</v>
      </c>
      <c r="L59" s="26">
        <f t="shared" si="34"/>
        <v>3639.3331078381743</v>
      </c>
      <c r="M59" s="26">
        <f t="shared" si="34"/>
        <v>4406.8183061602986</v>
      </c>
      <c r="N59" s="26">
        <f t="shared" si="34"/>
        <v>4485.0581605347779</v>
      </c>
      <c r="O59" s="26">
        <f t="shared" si="34"/>
        <v>4002.2894585650956</v>
      </c>
      <c r="P59" s="26">
        <f t="shared" si="34"/>
        <v>3427.0929353954789</v>
      </c>
      <c r="Q59" s="26">
        <f t="shared" si="34"/>
        <v>3623.7861963077353</v>
      </c>
      <c r="R59" s="26">
        <f t="shared" si="34"/>
        <v>3905.7525867852323</v>
      </c>
      <c r="S59" s="26">
        <f t="shared" si="34"/>
        <v>3840.2732309384996</v>
      </c>
      <c r="T59" s="26">
        <f t="shared" si="34"/>
        <v>3900.6218064513546</v>
      </c>
      <c r="U59" s="26">
        <f t="shared" si="34"/>
        <v>3645.6828856412526</v>
      </c>
      <c r="V59" s="26">
        <f t="shared" si="34"/>
        <v>2803.898817265138</v>
      </c>
      <c r="W59" s="26">
        <f t="shared" si="34"/>
        <v>2584.6110256353936</v>
      </c>
      <c r="X59" s="26">
        <f t="shared" si="34"/>
        <v>2461.2017531702354</v>
      </c>
      <c r="Y59" s="26">
        <f t="shared" si="34"/>
        <v>2663.0222925355383</v>
      </c>
      <c r="Z59" s="26">
        <f t="shared" si="34"/>
        <v>2611.7194675378196</v>
      </c>
      <c r="AA59" s="26">
        <f t="shared" si="34"/>
        <v>3021.4028287746478</v>
      </c>
      <c r="AB59" s="26">
        <f t="shared" si="34"/>
        <v>3205.6524217674246</v>
      </c>
      <c r="AC59" s="26">
        <f t="shared" si="34"/>
        <v>3424.7388116256529</v>
      </c>
      <c r="AD59" s="26">
        <f t="shared" ref="AD59:AE59" si="35">SUM(AD34,AD39,AD42,AD43,AD48,AD49,AD53,AD58)</f>
        <v>3442.5870691657669</v>
      </c>
      <c r="AE59" s="26">
        <f t="shared" si="35"/>
        <v>3184.878087156269</v>
      </c>
      <c r="AF59" s="26">
        <f t="shared" ref="AF59:AG59" si="36">SUM(AF34,AF39,AF42,AF43,AF48,AF49,AF53,AF58)</f>
        <v>3141.6561875542416</v>
      </c>
      <c r="AG59" s="26">
        <f t="shared" si="36"/>
        <v>2828.0150169804983</v>
      </c>
      <c r="AH59" s="26"/>
      <c r="AI59" s="59"/>
    </row>
    <row r="60" spans="2:35" x14ac:dyDescent="0.2">
      <c r="B60" s="20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34"/>
    </row>
    <row r="61" spans="2:35" x14ac:dyDescent="0.2">
      <c r="B61" s="8" t="s">
        <v>7</v>
      </c>
    </row>
    <row r="63" spans="2:35" x14ac:dyDescent="0.2">
      <c r="B63" s="4" t="s">
        <v>45</v>
      </c>
      <c r="C63" s="4">
        <v>1990</v>
      </c>
      <c r="D63" s="4">
        <v>1991</v>
      </c>
      <c r="E63" s="4">
        <v>1992</v>
      </c>
      <c r="F63" s="4">
        <v>1993</v>
      </c>
      <c r="G63" s="4">
        <v>1994</v>
      </c>
      <c r="H63" s="4">
        <v>1995</v>
      </c>
      <c r="I63" s="4">
        <v>1996</v>
      </c>
      <c r="J63" s="4">
        <v>1997</v>
      </c>
      <c r="K63" s="4">
        <v>1998</v>
      </c>
      <c r="L63" s="4">
        <v>1999</v>
      </c>
      <c r="M63" s="4">
        <v>2000</v>
      </c>
      <c r="N63" s="4">
        <v>2001</v>
      </c>
      <c r="O63" s="4">
        <v>2002</v>
      </c>
      <c r="P63" s="4">
        <v>2003</v>
      </c>
      <c r="Q63" s="4">
        <v>2004</v>
      </c>
      <c r="R63" s="4">
        <v>2005</v>
      </c>
      <c r="S63" s="4">
        <v>2006</v>
      </c>
      <c r="T63" s="4">
        <v>2007</v>
      </c>
      <c r="U63" s="4">
        <v>2008</v>
      </c>
      <c r="V63" s="4">
        <v>2009</v>
      </c>
      <c r="W63" s="4">
        <v>2010</v>
      </c>
      <c r="X63" s="4">
        <v>2011</v>
      </c>
      <c r="Y63" s="4">
        <v>2012</v>
      </c>
      <c r="Z63" s="4">
        <v>2013</v>
      </c>
      <c r="AA63" s="4">
        <v>2014</v>
      </c>
      <c r="AB63" s="4">
        <v>2015</v>
      </c>
      <c r="AC63" s="4">
        <v>2016</v>
      </c>
      <c r="AD63" s="4">
        <v>2017</v>
      </c>
      <c r="AE63" s="4">
        <v>2018</v>
      </c>
      <c r="AF63" s="4">
        <v>2019</v>
      </c>
      <c r="AG63" s="4">
        <v>2020</v>
      </c>
      <c r="AH63" s="4"/>
    </row>
    <row r="64" spans="2:35" x14ac:dyDescent="0.2">
      <c r="B64" s="5" t="s">
        <v>23</v>
      </c>
      <c r="C64" s="23">
        <f>IFERROR((C34-C4)/C4,"NO")</f>
        <v>0</v>
      </c>
      <c r="D64" s="23">
        <f t="shared" ref="D64:Z64" si="37">IFERROR((D34-D4)/D4,"NO")</f>
        <v>0</v>
      </c>
      <c r="E64" s="23">
        <f t="shared" si="37"/>
        <v>0</v>
      </c>
      <c r="F64" s="23">
        <f t="shared" si="37"/>
        <v>0</v>
      </c>
      <c r="G64" s="23">
        <f t="shared" si="37"/>
        <v>0</v>
      </c>
      <c r="H64" s="23">
        <f t="shared" si="37"/>
        <v>0</v>
      </c>
      <c r="I64" s="23">
        <f t="shared" si="37"/>
        <v>0</v>
      </c>
      <c r="J64" s="23">
        <f t="shared" si="37"/>
        <v>0</v>
      </c>
      <c r="K64" s="23">
        <f t="shared" si="37"/>
        <v>0</v>
      </c>
      <c r="L64" s="23">
        <f t="shared" si="37"/>
        <v>0</v>
      </c>
      <c r="M64" s="23">
        <f t="shared" si="37"/>
        <v>0</v>
      </c>
      <c r="N64" s="23">
        <f t="shared" si="37"/>
        <v>0</v>
      </c>
      <c r="O64" s="23">
        <f t="shared" si="37"/>
        <v>0</v>
      </c>
      <c r="P64" s="23">
        <f t="shared" si="37"/>
        <v>0</v>
      </c>
      <c r="Q64" s="23">
        <f t="shared" si="37"/>
        <v>0</v>
      </c>
      <c r="R64" s="23">
        <f t="shared" si="37"/>
        <v>0</v>
      </c>
      <c r="S64" s="23">
        <f t="shared" si="37"/>
        <v>0</v>
      </c>
      <c r="T64" s="23">
        <f t="shared" si="37"/>
        <v>0</v>
      </c>
      <c r="U64" s="23">
        <f t="shared" si="37"/>
        <v>0</v>
      </c>
      <c r="V64" s="23">
        <f t="shared" si="37"/>
        <v>0</v>
      </c>
      <c r="W64" s="23">
        <f t="shared" si="37"/>
        <v>0</v>
      </c>
      <c r="X64" s="23">
        <f t="shared" si="37"/>
        <v>0</v>
      </c>
      <c r="Y64" s="23">
        <f t="shared" si="37"/>
        <v>0</v>
      </c>
      <c r="Z64" s="23">
        <f t="shared" si="37"/>
        <v>0</v>
      </c>
      <c r="AA64" s="23">
        <f t="shared" ref="AA64:AC86" si="38">IFERROR((AA34-AA4)/AA4,"NO")</f>
        <v>0</v>
      </c>
      <c r="AB64" s="23">
        <f t="shared" si="38"/>
        <v>0</v>
      </c>
      <c r="AC64" s="23">
        <f t="shared" si="38"/>
        <v>0</v>
      </c>
      <c r="AD64" s="23">
        <f t="shared" ref="AD64:AE64" si="39">IFERROR((AD34-AD4)/AD4,"NO")</f>
        <v>0</v>
      </c>
      <c r="AE64" s="23">
        <f t="shared" si="39"/>
        <v>0</v>
      </c>
      <c r="AF64" s="23">
        <f t="shared" ref="AF64:AG64" si="40">IFERROR((AF34-AF4)/AF4,"NO")</f>
        <v>9.5339061040719154E-5</v>
      </c>
      <c r="AG64" s="23">
        <f t="shared" si="40"/>
        <v>1.4353979685245675E-4</v>
      </c>
      <c r="AH64" s="23"/>
      <c r="AI64" s="28">
        <f>AVERAGE(C64:AG64)</f>
        <v>7.705769609457287E-6</v>
      </c>
    </row>
    <row r="65" spans="2:35" x14ac:dyDescent="0.2">
      <c r="B65" s="47" t="s">
        <v>24</v>
      </c>
      <c r="C65" s="23">
        <f t="shared" ref="C65:Z65" si="41">IFERROR((C35-C5)/C5,"NO")</f>
        <v>0</v>
      </c>
      <c r="D65" s="23">
        <f t="shared" si="41"/>
        <v>0</v>
      </c>
      <c r="E65" s="23">
        <f t="shared" si="41"/>
        <v>0</v>
      </c>
      <c r="F65" s="23">
        <f t="shared" si="41"/>
        <v>0</v>
      </c>
      <c r="G65" s="23">
        <f t="shared" si="41"/>
        <v>0</v>
      </c>
      <c r="H65" s="23">
        <f t="shared" si="41"/>
        <v>0</v>
      </c>
      <c r="I65" s="23">
        <f t="shared" si="41"/>
        <v>0</v>
      </c>
      <c r="J65" s="23">
        <f t="shared" si="41"/>
        <v>0</v>
      </c>
      <c r="K65" s="23">
        <f t="shared" si="41"/>
        <v>0</v>
      </c>
      <c r="L65" s="23">
        <f t="shared" si="41"/>
        <v>0</v>
      </c>
      <c r="M65" s="23">
        <f t="shared" si="41"/>
        <v>0</v>
      </c>
      <c r="N65" s="23">
        <f t="shared" si="41"/>
        <v>0</v>
      </c>
      <c r="O65" s="23">
        <f t="shared" si="41"/>
        <v>0</v>
      </c>
      <c r="P65" s="23">
        <f t="shared" si="41"/>
        <v>0</v>
      </c>
      <c r="Q65" s="23">
        <f t="shared" si="41"/>
        <v>0</v>
      </c>
      <c r="R65" s="23">
        <f t="shared" si="41"/>
        <v>0</v>
      </c>
      <c r="S65" s="23">
        <f t="shared" si="41"/>
        <v>0</v>
      </c>
      <c r="T65" s="23">
        <f t="shared" si="41"/>
        <v>0</v>
      </c>
      <c r="U65" s="23">
        <f t="shared" si="41"/>
        <v>0</v>
      </c>
      <c r="V65" s="23">
        <f t="shared" si="41"/>
        <v>0</v>
      </c>
      <c r="W65" s="23">
        <f t="shared" si="41"/>
        <v>0</v>
      </c>
      <c r="X65" s="23">
        <f t="shared" si="41"/>
        <v>0</v>
      </c>
      <c r="Y65" s="23">
        <f t="shared" si="41"/>
        <v>0</v>
      </c>
      <c r="Z65" s="23">
        <f t="shared" si="41"/>
        <v>0</v>
      </c>
      <c r="AA65" s="23">
        <f t="shared" si="38"/>
        <v>0</v>
      </c>
      <c r="AB65" s="23">
        <f t="shared" si="38"/>
        <v>0</v>
      </c>
      <c r="AC65" s="23">
        <f t="shared" si="38"/>
        <v>0</v>
      </c>
      <c r="AD65" s="23">
        <f t="shared" ref="AD65:AE65" si="42">IFERROR((AD35-AD5)/AD5,"NO")</f>
        <v>0</v>
      </c>
      <c r="AE65" s="23">
        <f t="shared" si="42"/>
        <v>0</v>
      </c>
      <c r="AF65" s="23">
        <f t="shared" ref="AF65:AG65" si="43">IFERROR((AF35-AF5)/AF5,"NO")</f>
        <v>0</v>
      </c>
      <c r="AG65" s="23">
        <f t="shared" si="43"/>
        <v>0</v>
      </c>
      <c r="AH65" s="23"/>
      <c r="AI65" s="28">
        <f t="shared" ref="AI65:AI89" si="44">AVERAGE(C65:AG65)</f>
        <v>0</v>
      </c>
    </row>
    <row r="66" spans="2:35" x14ac:dyDescent="0.2">
      <c r="B66" s="47" t="s">
        <v>25</v>
      </c>
      <c r="C66" s="23">
        <f t="shared" ref="C66:Z66" si="45">IFERROR((C36-C6)/C6,"NO")</f>
        <v>0</v>
      </c>
      <c r="D66" s="23">
        <f t="shared" si="45"/>
        <v>0</v>
      </c>
      <c r="E66" s="23">
        <f t="shared" si="45"/>
        <v>0</v>
      </c>
      <c r="F66" s="23">
        <f t="shared" si="45"/>
        <v>0</v>
      </c>
      <c r="G66" s="23">
        <f t="shared" si="45"/>
        <v>0</v>
      </c>
      <c r="H66" s="23">
        <f t="shared" si="45"/>
        <v>0</v>
      </c>
      <c r="I66" s="23">
        <f t="shared" si="45"/>
        <v>0</v>
      </c>
      <c r="J66" s="23">
        <f t="shared" si="45"/>
        <v>0</v>
      </c>
      <c r="K66" s="23">
        <f t="shared" si="45"/>
        <v>0</v>
      </c>
      <c r="L66" s="23">
        <f t="shared" si="45"/>
        <v>0</v>
      </c>
      <c r="M66" s="23">
        <f t="shared" si="45"/>
        <v>0</v>
      </c>
      <c r="N66" s="23">
        <f t="shared" si="45"/>
        <v>0</v>
      </c>
      <c r="O66" s="23">
        <f t="shared" si="45"/>
        <v>0</v>
      </c>
      <c r="P66" s="23">
        <f t="shared" si="45"/>
        <v>0</v>
      </c>
      <c r="Q66" s="23">
        <f t="shared" si="45"/>
        <v>0</v>
      </c>
      <c r="R66" s="23">
        <f t="shared" si="45"/>
        <v>0</v>
      </c>
      <c r="S66" s="23">
        <f t="shared" si="45"/>
        <v>0</v>
      </c>
      <c r="T66" s="23">
        <f t="shared" si="45"/>
        <v>0</v>
      </c>
      <c r="U66" s="23">
        <f t="shared" si="45"/>
        <v>0</v>
      </c>
      <c r="V66" s="23">
        <f t="shared" si="45"/>
        <v>0</v>
      </c>
      <c r="W66" s="23">
        <f t="shared" si="45"/>
        <v>0</v>
      </c>
      <c r="X66" s="23">
        <f t="shared" si="45"/>
        <v>0</v>
      </c>
      <c r="Y66" s="23">
        <f t="shared" si="45"/>
        <v>0</v>
      </c>
      <c r="Z66" s="23">
        <f t="shared" si="45"/>
        <v>0</v>
      </c>
      <c r="AA66" s="23">
        <f t="shared" si="38"/>
        <v>0</v>
      </c>
      <c r="AB66" s="23">
        <f t="shared" si="38"/>
        <v>0</v>
      </c>
      <c r="AC66" s="23">
        <f t="shared" si="38"/>
        <v>0</v>
      </c>
      <c r="AD66" s="23">
        <f t="shared" ref="AD66:AE66" si="46">IFERROR((AD36-AD6)/AD6,"NO")</f>
        <v>0</v>
      </c>
      <c r="AE66" s="23">
        <f t="shared" si="46"/>
        <v>0</v>
      </c>
      <c r="AF66" s="23">
        <f t="shared" ref="AF66:AG66" si="47">IFERROR((AF36-AF6)/AF6,"NO")</f>
        <v>0</v>
      </c>
      <c r="AG66" s="23">
        <f t="shared" si="47"/>
        <v>0</v>
      </c>
      <c r="AH66" s="23"/>
      <c r="AI66" s="28">
        <f t="shared" si="44"/>
        <v>0</v>
      </c>
    </row>
    <row r="67" spans="2:35" x14ac:dyDescent="0.2">
      <c r="B67" s="47" t="s">
        <v>26</v>
      </c>
      <c r="C67" s="23">
        <f t="shared" ref="C67:Z67" si="48">IFERROR((C37-C7)/C7,"NO")</f>
        <v>0</v>
      </c>
      <c r="D67" s="23">
        <f t="shared" si="48"/>
        <v>0</v>
      </c>
      <c r="E67" s="23">
        <f t="shared" si="48"/>
        <v>0</v>
      </c>
      <c r="F67" s="23">
        <f t="shared" si="48"/>
        <v>0</v>
      </c>
      <c r="G67" s="23">
        <f t="shared" si="48"/>
        <v>0</v>
      </c>
      <c r="H67" s="23">
        <f t="shared" si="48"/>
        <v>0</v>
      </c>
      <c r="I67" s="23">
        <f t="shared" si="48"/>
        <v>0</v>
      </c>
      <c r="J67" s="23">
        <f t="shared" si="48"/>
        <v>0</v>
      </c>
      <c r="K67" s="23">
        <f t="shared" si="48"/>
        <v>0</v>
      </c>
      <c r="L67" s="23">
        <f t="shared" si="48"/>
        <v>0</v>
      </c>
      <c r="M67" s="23">
        <f t="shared" si="48"/>
        <v>0</v>
      </c>
      <c r="N67" s="23">
        <f t="shared" si="48"/>
        <v>0</v>
      </c>
      <c r="O67" s="23">
        <f t="shared" si="48"/>
        <v>0</v>
      </c>
      <c r="P67" s="23">
        <f t="shared" si="48"/>
        <v>0</v>
      </c>
      <c r="Q67" s="23">
        <f t="shared" si="48"/>
        <v>0</v>
      </c>
      <c r="R67" s="23">
        <f t="shared" si="48"/>
        <v>0</v>
      </c>
      <c r="S67" s="23">
        <f t="shared" si="48"/>
        <v>0</v>
      </c>
      <c r="T67" s="23">
        <f t="shared" si="48"/>
        <v>0</v>
      </c>
      <c r="U67" s="23">
        <f t="shared" si="48"/>
        <v>0</v>
      </c>
      <c r="V67" s="23">
        <f t="shared" si="48"/>
        <v>0</v>
      </c>
      <c r="W67" s="23" t="str">
        <f t="shared" si="48"/>
        <v>NO</v>
      </c>
      <c r="X67" s="23" t="str">
        <f t="shared" si="48"/>
        <v>NO</v>
      </c>
      <c r="Y67" s="23" t="str">
        <f t="shared" si="48"/>
        <v>NO</v>
      </c>
      <c r="Z67" s="23" t="str">
        <f t="shared" si="48"/>
        <v>NO</v>
      </c>
      <c r="AA67" s="23" t="str">
        <f t="shared" si="38"/>
        <v>NO</v>
      </c>
      <c r="AB67" s="23" t="str">
        <f t="shared" si="38"/>
        <v>NO</v>
      </c>
      <c r="AC67" s="23" t="str">
        <f t="shared" si="38"/>
        <v>NO</v>
      </c>
      <c r="AD67" s="23" t="str">
        <f t="shared" ref="AD67:AE67" si="49">IFERROR((AD37-AD7)/AD7,"NO")</f>
        <v>NO</v>
      </c>
      <c r="AE67" s="23" t="str">
        <f t="shared" si="49"/>
        <v>NO</v>
      </c>
      <c r="AF67" s="23" t="str">
        <f t="shared" ref="AF67:AG67" si="50">IFERROR((AF37-AF7)/AF7,"NO")</f>
        <v>NO</v>
      </c>
      <c r="AG67" s="23" t="str">
        <f t="shared" si="50"/>
        <v>NO</v>
      </c>
      <c r="AH67" s="23"/>
      <c r="AI67" s="28">
        <f t="shared" si="44"/>
        <v>0</v>
      </c>
    </row>
    <row r="68" spans="2:35" x14ac:dyDescent="0.2">
      <c r="B68" s="47" t="s">
        <v>27</v>
      </c>
      <c r="C68" s="23">
        <f t="shared" ref="C68:Z68" si="51">IFERROR((C38-C8)/C8,"NO")</f>
        <v>0</v>
      </c>
      <c r="D68" s="23">
        <f t="shared" si="51"/>
        <v>0</v>
      </c>
      <c r="E68" s="23">
        <f t="shared" si="51"/>
        <v>0</v>
      </c>
      <c r="F68" s="23">
        <f t="shared" si="51"/>
        <v>0</v>
      </c>
      <c r="G68" s="23">
        <f t="shared" si="51"/>
        <v>0</v>
      </c>
      <c r="H68" s="23">
        <f t="shared" si="51"/>
        <v>0</v>
      </c>
      <c r="I68" s="23">
        <f t="shared" si="51"/>
        <v>0</v>
      </c>
      <c r="J68" s="23">
        <f t="shared" si="51"/>
        <v>0</v>
      </c>
      <c r="K68" s="23">
        <f t="shared" si="51"/>
        <v>0</v>
      </c>
      <c r="L68" s="23">
        <f t="shared" si="51"/>
        <v>0</v>
      </c>
      <c r="M68" s="23">
        <f t="shared" si="51"/>
        <v>0</v>
      </c>
      <c r="N68" s="23">
        <f t="shared" si="51"/>
        <v>0</v>
      </c>
      <c r="O68" s="23">
        <f t="shared" si="51"/>
        <v>0</v>
      </c>
      <c r="P68" s="23">
        <f t="shared" si="51"/>
        <v>0</v>
      </c>
      <c r="Q68" s="23">
        <f t="shared" si="51"/>
        <v>0</v>
      </c>
      <c r="R68" s="23">
        <f t="shared" si="51"/>
        <v>0</v>
      </c>
      <c r="S68" s="23">
        <f t="shared" si="51"/>
        <v>0</v>
      </c>
      <c r="T68" s="23">
        <f t="shared" si="51"/>
        <v>0</v>
      </c>
      <c r="U68" s="23">
        <f t="shared" si="51"/>
        <v>0</v>
      </c>
      <c r="V68" s="23">
        <f t="shared" si="51"/>
        <v>0</v>
      </c>
      <c r="W68" s="23">
        <f t="shared" si="51"/>
        <v>0</v>
      </c>
      <c r="X68" s="23">
        <f t="shared" si="51"/>
        <v>0</v>
      </c>
      <c r="Y68" s="23">
        <f t="shared" si="51"/>
        <v>0</v>
      </c>
      <c r="Z68" s="23">
        <f t="shared" si="51"/>
        <v>0</v>
      </c>
      <c r="AA68" s="23">
        <f t="shared" si="38"/>
        <v>0</v>
      </c>
      <c r="AB68" s="23">
        <f t="shared" si="38"/>
        <v>0</v>
      </c>
      <c r="AC68" s="23">
        <f t="shared" si="38"/>
        <v>0</v>
      </c>
      <c r="AD68" s="23">
        <f t="shared" ref="AD68:AE68" si="52">IFERROR((AD38-AD8)/AD8,"NO")</f>
        <v>0</v>
      </c>
      <c r="AE68" s="23">
        <f t="shared" si="52"/>
        <v>0</v>
      </c>
      <c r="AF68" s="23">
        <f t="shared" ref="AF68:AG68" si="53">IFERROR((AF38-AF8)/AF8,"NO")</f>
        <v>0.13830025263479487</v>
      </c>
      <c r="AG68" s="23">
        <f t="shared" si="53"/>
        <v>0.13566280748205689</v>
      </c>
      <c r="AH68" s="23"/>
      <c r="AI68" s="28">
        <f t="shared" si="44"/>
        <v>8.8375180682855412E-3</v>
      </c>
    </row>
    <row r="69" spans="2:35" x14ac:dyDescent="0.2">
      <c r="B69" s="5" t="s">
        <v>28</v>
      </c>
      <c r="C69" s="23">
        <f t="shared" ref="C69:Z69" si="54">IFERROR((C39-C9)/C9,"NO")</f>
        <v>0</v>
      </c>
      <c r="D69" s="23">
        <f t="shared" si="54"/>
        <v>-2.6364786449293228E-16</v>
      </c>
      <c r="E69" s="23">
        <f t="shared" si="54"/>
        <v>0</v>
      </c>
      <c r="F69" s="23">
        <f t="shared" si="54"/>
        <v>-1.3858343613156792E-16</v>
      </c>
      <c r="G69" s="23">
        <f t="shared" si="54"/>
        <v>0</v>
      </c>
      <c r="H69" s="23">
        <f t="shared" si="54"/>
        <v>-2.726385961510047E-16</v>
      </c>
      <c r="I69" s="23">
        <f t="shared" si="54"/>
        <v>-1.4058300610515571E-16</v>
      </c>
      <c r="J69" s="23">
        <f t="shared" si="54"/>
        <v>0</v>
      </c>
      <c r="K69" s="23">
        <f t="shared" si="54"/>
        <v>0</v>
      </c>
      <c r="L69" s="23">
        <f t="shared" si="54"/>
        <v>0</v>
      </c>
      <c r="M69" s="23">
        <f t="shared" si="54"/>
        <v>-3.9351251720615607E-6</v>
      </c>
      <c r="N69" s="23">
        <f t="shared" si="54"/>
        <v>4.9576129159694488E-6</v>
      </c>
      <c r="O69" s="23">
        <f t="shared" si="54"/>
        <v>-2.6114878149316489E-6</v>
      </c>
      <c r="P69" s="23">
        <f t="shared" si="54"/>
        <v>7.6105246881373447E-6</v>
      </c>
      <c r="Q69" s="23" t="str">
        <f t="shared" si="54"/>
        <v>NO</v>
      </c>
      <c r="R69" s="23" t="str">
        <f t="shared" si="54"/>
        <v>NO</v>
      </c>
      <c r="S69" s="23" t="str">
        <f t="shared" si="54"/>
        <v>NO</v>
      </c>
      <c r="T69" s="23" t="str">
        <f t="shared" si="54"/>
        <v>NO</v>
      </c>
      <c r="U69" s="23" t="str">
        <f t="shared" si="54"/>
        <v>NO</v>
      </c>
      <c r="V69" s="23" t="str">
        <f t="shared" si="54"/>
        <v>NO</v>
      </c>
      <c r="W69" s="23" t="str">
        <f t="shared" si="54"/>
        <v>NO</v>
      </c>
      <c r="X69" s="23" t="str">
        <f t="shared" si="54"/>
        <v>NO</v>
      </c>
      <c r="Y69" s="23" t="str">
        <f t="shared" si="54"/>
        <v>NO</v>
      </c>
      <c r="Z69" s="23" t="str">
        <f t="shared" si="54"/>
        <v>NO</v>
      </c>
      <c r="AA69" s="23" t="str">
        <f t="shared" si="38"/>
        <v>NO</v>
      </c>
      <c r="AB69" s="23" t="str">
        <f t="shared" si="38"/>
        <v>NO</v>
      </c>
      <c r="AC69" s="23" t="str">
        <f t="shared" si="38"/>
        <v>NO</v>
      </c>
      <c r="AD69" s="23" t="str">
        <f t="shared" ref="AD69:AE69" si="55">IFERROR((AD39-AD9)/AD9,"NO")</f>
        <v>NO</v>
      </c>
      <c r="AE69" s="23" t="str">
        <f t="shared" si="55"/>
        <v>NO</v>
      </c>
      <c r="AF69" s="23" t="str">
        <f t="shared" ref="AF69:AG69" si="56">IFERROR((AF39-AF9)/AF9,"NO")</f>
        <v>NO</v>
      </c>
      <c r="AG69" s="23" t="str">
        <f t="shared" si="56"/>
        <v>NO</v>
      </c>
      <c r="AH69" s="23"/>
      <c r="AI69" s="28">
        <f t="shared" si="44"/>
        <v>4.3010890116415219E-7</v>
      </c>
    </row>
    <row r="70" spans="2:35" x14ac:dyDescent="0.2">
      <c r="B70" s="47" t="s">
        <v>29</v>
      </c>
      <c r="C70" s="23">
        <f t="shared" ref="C70:Z70" si="57">IFERROR((C40-C10)/C10,"NO")</f>
        <v>-1.1480811138958034E-16</v>
      </c>
      <c r="D70" s="23">
        <f t="shared" si="57"/>
        <v>-4.4136665818363117E-16</v>
      </c>
      <c r="E70" s="23">
        <f t="shared" si="57"/>
        <v>0</v>
      </c>
      <c r="F70" s="23">
        <f t="shared" si="57"/>
        <v>-1.2015263728502659E-16</v>
      </c>
      <c r="G70" s="23">
        <f t="shared" si="57"/>
        <v>-2.1518849425416416E-16</v>
      </c>
      <c r="H70" s="23">
        <f t="shared" si="57"/>
        <v>-3.5036721854209085E-16</v>
      </c>
      <c r="I70" s="23">
        <f t="shared" si="57"/>
        <v>-1.2319096500763194E-16</v>
      </c>
      <c r="J70" s="23">
        <f t="shared" si="57"/>
        <v>0</v>
      </c>
      <c r="K70" s="23">
        <f t="shared" si="57"/>
        <v>0</v>
      </c>
      <c r="L70" s="23">
        <f t="shared" si="57"/>
        <v>0</v>
      </c>
      <c r="M70" s="23">
        <f t="shared" si="57"/>
        <v>-7.0327016955568102E-6</v>
      </c>
      <c r="N70" s="23">
        <f t="shared" si="57"/>
        <v>7.3361081169473125E-6</v>
      </c>
      <c r="O70" s="23">
        <f t="shared" si="57"/>
        <v>-3.4158425710343958E-6</v>
      </c>
      <c r="P70" s="23">
        <f t="shared" si="57"/>
        <v>7.6105246881373447E-6</v>
      </c>
      <c r="Q70" s="23" t="str">
        <f t="shared" si="57"/>
        <v>NO</v>
      </c>
      <c r="R70" s="23" t="str">
        <f t="shared" si="57"/>
        <v>NO</v>
      </c>
      <c r="S70" s="23" t="str">
        <f t="shared" si="57"/>
        <v>NO</v>
      </c>
      <c r="T70" s="23" t="str">
        <f t="shared" si="57"/>
        <v>NO</v>
      </c>
      <c r="U70" s="23" t="str">
        <f t="shared" si="57"/>
        <v>NO</v>
      </c>
      <c r="V70" s="23" t="str">
        <f t="shared" si="57"/>
        <v>NO</v>
      </c>
      <c r="W70" s="23" t="str">
        <f t="shared" si="57"/>
        <v>NO</v>
      </c>
      <c r="X70" s="23" t="str">
        <f t="shared" si="57"/>
        <v>NO</v>
      </c>
      <c r="Y70" s="23" t="str">
        <f t="shared" si="57"/>
        <v>NO</v>
      </c>
      <c r="Z70" s="23" t="str">
        <f t="shared" si="57"/>
        <v>NO</v>
      </c>
      <c r="AA70" s="23" t="str">
        <f t="shared" si="38"/>
        <v>NO</v>
      </c>
      <c r="AB70" s="23" t="str">
        <f t="shared" si="38"/>
        <v>NO</v>
      </c>
      <c r="AC70" s="23" t="str">
        <f t="shared" si="38"/>
        <v>NO</v>
      </c>
      <c r="AD70" s="23" t="str">
        <f t="shared" ref="AD70:AE70" si="58">IFERROR((AD40-AD10)/AD10,"NO")</f>
        <v>NO</v>
      </c>
      <c r="AE70" s="23" t="str">
        <f t="shared" si="58"/>
        <v>NO</v>
      </c>
      <c r="AF70" s="23" t="str">
        <f t="shared" ref="AF70:AG70" si="59">IFERROR((AF40-AF10)/AF10,"NO")</f>
        <v>NO</v>
      </c>
      <c r="AG70" s="23" t="str">
        <f t="shared" si="59"/>
        <v>NO</v>
      </c>
      <c r="AH70" s="23"/>
      <c r="AI70" s="28">
        <f t="shared" si="44"/>
        <v>3.212920383663126E-7</v>
      </c>
    </row>
    <row r="71" spans="2:35" x14ac:dyDescent="0.2">
      <c r="B71" s="47" t="s">
        <v>30</v>
      </c>
      <c r="C71" s="23">
        <f t="shared" ref="C71:Z71" si="60">IFERROR((C41-C11)/C11,"NO")</f>
        <v>0</v>
      </c>
      <c r="D71" s="23">
        <f t="shared" si="60"/>
        <v>0</v>
      </c>
      <c r="E71" s="23">
        <f t="shared" si="60"/>
        <v>0</v>
      </c>
      <c r="F71" s="23">
        <f t="shared" si="60"/>
        <v>0</v>
      </c>
      <c r="G71" s="23">
        <f t="shared" si="60"/>
        <v>0</v>
      </c>
      <c r="H71" s="23">
        <f t="shared" si="60"/>
        <v>0</v>
      </c>
      <c r="I71" s="23">
        <f t="shared" si="60"/>
        <v>0</v>
      </c>
      <c r="J71" s="23">
        <f t="shared" si="60"/>
        <v>0</v>
      </c>
      <c r="K71" s="23">
        <f t="shared" si="60"/>
        <v>0</v>
      </c>
      <c r="L71" s="23">
        <f t="shared" si="60"/>
        <v>0</v>
      </c>
      <c r="M71" s="23">
        <f t="shared" si="60"/>
        <v>0</v>
      </c>
      <c r="N71" s="23">
        <f t="shared" si="60"/>
        <v>0</v>
      </c>
      <c r="O71" s="23">
        <f t="shared" si="60"/>
        <v>0</v>
      </c>
      <c r="P71" s="23" t="str">
        <f t="shared" si="60"/>
        <v>NO</v>
      </c>
      <c r="Q71" s="23" t="str">
        <f t="shared" si="60"/>
        <v>NO</v>
      </c>
      <c r="R71" s="23" t="str">
        <f t="shared" si="60"/>
        <v>NO</v>
      </c>
      <c r="S71" s="23" t="str">
        <f t="shared" si="60"/>
        <v>NO</v>
      </c>
      <c r="T71" s="23" t="str">
        <f t="shared" si="60"/>
        <v>NO</v>
      </c>
      <c r="U71" s="23" t="str">
        <f t="shared" si="60"/>
        <v>NO</v>
      </c>
      <c r="V71" s="23" t="str">
        <f t="shared" si="60"/>
        <v>NO</v>
      </c>
      <c r="W71" s="23" t="str">
        <f t="shared" si="60"/>
        <v>NO</v>
      </c>
      <c r="X71" s="23" t="str">
        <f t="shared" si="60"/>
        <v>NO</v>
      </c>
      <c r="Y71" s="23" t="str">
        <f t="shared" si="60"/>
        <v>NO</v>
      </c>
      <c r="Z71" s="23" t="str">
        <f t="shared" si="60"/>
        <v>NO</v>
      </c>
      <c r="AA71" s="23" t="str">
        <f t="shared" si="38"/>
        <v>NO</v>
      </c>
      <c r="AB71" s="23" t="str">
        <f t="shared" si="38"/>
        <v>NO</v>
      </c>
      <c r="AC71" s="23" t="str">
        <f t="shared" si="38"/>
        <v>NO</v>
      </c>
      <c r="AD71" s="23" t="str">
        <f t="shared" ref="AD71:AE71" si="61">IFERROR((AD41-AD11)/AD11,"NO")</f>
        <v>NO</v>
      </c>
      <c r="AE71" s="23" t="str">
        <f t="shared" si="61"/>
        <v>NO</v>
      </c>
      <c r="AF71" s="23" t="str">
        <f t="shared" ref="AF71:AG71" si="62">IFERROR((AF41-AF11)/AF11,"NO")</f>
        <v>NO</v>
      </c>
      <c r="AG71" s="23" t="str">
        <f t="shared" si="62"/>
        <v>NO</v>
      </c>
      <c r="AH71" s="23"/>
      <c r="AI71" s="28">
        <f t="shared" si="44"/>
        <v>0</v>
      </c>
    </row>
    <row r="72" spans="2:35" x14ac:dyDescent="0.2">
      <c r="B72" s="5" t="s">
        <v>77</v>
      </c>
      <c r="C72" s="23">
        <f t="shared" ref="C72:Z72" si="63">IFERROR((C42-C12)/C12,"NO")</f>
        <v>0</v>
      </c>
      <c r="D72" s="23">
        <f t="shared" si="63"/>
        <v>0</v>
      </c>
      <c r="E72" s="23">
        <f t="shared" si="63"/>
        <v>0</v>
      </c>
      <c r="F72" s="23">
        <f t="shared" si="63"/>
        <v>0</v>
      </c>
      <c r="G72" s="23">
        <f t="shared" si="63"/>
        <v>0</v>
      </c>
      <c r="H72" s="23">
        <f t="shared" si="63"/>
        <v>0</v>
      </c>
      <c r="I72" s="23">
        <f t="shared" si="63"/>
        <v>0</v>
      </c>
      <c r="J72" s="23">
        <f t="shared" si="63"/>
        <v>0</v>
      </c>
      <c r="K72" s="23">
        <f t="shared" si="63"/>
        <v>0</v>
      </c>
      <c r="L72" s="23">
        <f t="shared" si="63"/>
        <v>0</v>
      </c>
      <c r="M72" s="23">
        <f t="shared" si="63"/>
        <v>0</v>
      </c>
      <c r="N72" s="23">
        <f t="shared" si="63"/>
        <v>0</v>
      </c>
      <c r="O72" s="23" t="str">
        <f t="shared" si="63"/>
        <v>NO</v>
      </c>
      <c r="P72" s="23" t="str">
        <f t="shared" si="63"/>
        <v>NO</v>
      </c>
      <c r="Q72" s="23" t="str">
        <f t="shared" si="63"/>
        <v>NO</v>
      </c>
      <c r="R72" s="23" t="str">
        <f t="shared" si="63"/>
        <v>NO</v>
      </c>
      <c r="S72" s="23" t="str">
        <f t="shared" si="63"/>
        <v>NO</v>
      </c>
      <c r="T72" s="23" t="str">
        <f t="shared" si="63"/>
        <v>NO</v>
      </c>
      <c r="U72" s="23" t="str">
        <f t="shared" si="63"/>
        <v>NO</v>
      </c>
      <c r="V72" s="23" t="str">
        <f t="shared" si="63"/>
        <v>NO</v>
      </c>
      <c r="W72" s="23" t="str">
        <f t="shared" si="63"/>
        <v>NO</v>
      </c>
      <c r="X72" s="23" t="str">
        <f t="shared" si="63"/>
        <v>NO</v>
      </c>
      <c r="Y72" s="23" t="str">
        <f t="shared" si="63"/>
        <v>NO</v>
      </c>
      <c r="Z72" s="23" t="str">
        <f t="shared" si="63"/>
        <v>NO</v>
      </c>
      <c r="AA72" s="23" t="str">
        <f t="shared" si="38"/>
        <v>NO</v>
      </c>
      <c r="AB72" s="23" t="str">
        <f t="shared" si="38"/>
        <v>NO</v>
      </c>
      <c r="AC72" s="23" t="str">
        <f t="shared" si="38"/>
        <v>NO</v>
      </c>
      <c r="AD72" s="23" t="str">
        <f t="shared" ref="AD72:AE72" si="64">IFERROR((AD42-AD12)/AD12,"NO")</f>
        <v>NO</v>
      </c>
      <c r="AE72" s="23" t="str">
        <f t="shared" si="64"/>
        <v>NO</v>
      </c>
      <c r="AF72" s="23" t="str">
        <f t="shared" ref="AF72:AG72" si="65">IFERROR((AF42-AF12)/AF12,"NO")</f>
        <v>NO</v>
      </c>
      <c r="AG72" s="23" t="str">
        <f t="shared" si="65"/>
        <v>NO</v>
      </c>
      <c r="AH72" s="23"/>
      <c r="AI72" s="28">
        <f t="shared" si="44"/>
        <v>0</v>
      </c>
    </row>
    <row r="73" spans="2:35" x14ac:dyDescent="0.2">
      <c r="B73" s="5" t="s">
        <v>32</v>
      </c>
      <c r="C73" s="23">
        <f>IFERROR((C43-C13)/C13,"NO")</f>
        <v>0</v>
      </c>
      <c r="D73" s="23">
        <f t="shared" ref="D73:Z73" si="66">IFERROR((D43-D13)/D13,"NO")</f>
        <v>0</v>
      </c>
      <c r="E73" s="23">
        <f t="shared" si="66"/>
        <v>0</v>
      </c>
      <c r="F73" s="23">
        <f t="shared" si="66"/>
        <v>0</v>
      </c>
      <c r="G73" s="23">
        <f t="shared" si="66"/>
        <v>0</v>
      </c>
      <c r="H73" s="23">
        <f t="shared" si="66"/>
        <v>0</v>
      </c>
      <c r="I73" s="23">
        <f t="shared" si="66"/>
        <v>0</v>
      </c>
      <c r="J73" s="23">
        <f t="shared" si="66"/>
        <v>0</v>
      </c>
      <c r="K73" s="23">
        <f t="shared" si="66"/>
        <v>0</v>
      </c>
      <c r="L73" s="23">
        <f t="shared" si="66"/>
        <v>0</v>
      </c>
      <c r="M73" s="23">
        <f t="shared" si="66"/>
        <v>0</v>
      </c>
      <c r="N73" s="23">
        <f t="shared" si="66"/>
        <v>0</v>
      </c>
      <c r="O73" s="23">
        <f>IFERROR((O43-O13)/O13,"NO")</f>
        <v>0</v>
      </c>
      <c r="P73" s="23">
        <f t="shared" si="66"/>
        <v>0</v>
      </c>
      <c r="Q73" s="23">
        <f t="shared" si="66"/>
        <v>0</v>
      </c>
      <c r="R73" s="23">
        <f t="shared" si="66"/>
        <v>-1.9359331239885137E-16</v>
      </c>
      <c r="S73" s="23">
        <f t="shared" si="66"/>
        <v>1.0979952598926183E-4</v>
      </c>
      <c r="T73" s="23">
        <f t="shared" si="66"/>
        <v>1.771503549113831E-4</v>
      </c>
      <c r="U73" s="23">
        <f t="shared" si="66"/>
        <v>2.2095467726431593E-4</v>
      </c>
      <c r="V73" s="23">
        <f t="shared" si="66"/>
        <v>1.2375174321178705E-4</v>
      </c>
      <c r="W73" s="23">
        <f t="shared" si="66"/>
        <v>1.000540744392407E-4</v>
      </c>
      <c r="X73" s="23">
        <f t="shared" si="66"/>
        <v>7.5011304760215223E-5</v>
      </c>
      <c r="Y73" s="23">
        <f t="shared" si="66"/>
        <v>6.8332216032929746E-4</v>
      </c>
      <c r="Z73" s="23">
        <f t="shared" si="66"/>
        <v>1.4235822463037236E-3</v>
      </c>
      <c r="AA73" s="23">
        <f t="shared" si="38"/>
        <v>2.1573620026866963E-3</v>
      </c>
      <c r="AB73" s="23">
        <f t="shared" si="38"/>
        <v>2.9873120425119972E-3</v>
      </c>
      <c r="AC73" s="23">
        <f t="shared" si="38"/>
        <v>-9.6597391948859352E-4</v>
      </c>
      <c r="AD73" s="23">
        <f t="shared" ref="AD73:AE73" si="67">IFERROR((AD43-AD13)/AD13,"NO")</f>
        <v>2.1851738060967981E-4</v>
      </c>
      <c r="AE73" s="23">
        <f t="shared" si="67"/>
        <v>2.5405472218301929E-3</v>
      </c>
      <c r="AF73" s="23">
        <f t="shared" ref="AF73:AG73" si="68">IFERROR((AF43-AF13)/AF13,"NO")</f>
        <v>2.7056480068103975E-4</v>
      </c>
      <c r="AG73" s="23">
        <f t="shared" si="68"/>
        <v>1.866615514456375E-2</v>
      </c>
      <c r="AH73" s="23"/>
      <c r="AI73" s="28">
        <f t="shared" si="44"/>
        <v>9.2864873421302557E-4</v>
      </c>
    </row>
    <row r="74" spans="2:35" x14ac:dyDescent="0.2">
      <c r="B74" s="47" t="s">
        <v>33</v>
      </c>
      <c r="C74" s="23">
        <f t="shared" ref="C74:Z74" si="69">IFERROR((C44-C14)/C14,"NO")</f>
        <v>0</v>
      </c>
      <c r="D74" s="23">
        <f t="shared" si="69"/>
        <v>0</v>
      </c>
      <c r="E74" s="23">
        <f t="shared" si="69"/>
        <v>0</v>
      </c>
      <c r="F74" s="23">
        <f t="shared" si="69"/>
        <v>0</v>
      </c>
      <c r="G74" s="23">
        <f t="shared" si="69"/>
        <v>0</v>
      </c>
      <c r="H74" s="23">
        <f t="shared" si="69"/>
        <v>0</v>
      </c>
      <c r="I74" s="23">
        <f t="shared" si="69"/>
        <v>0</v>
      </c>
      <c r="J74" s="23">
        <f t="shared" si="69"/>
        <v>0</v>
      </c>
      <c r="K74" s="23">
        <f t="shared" si="69"/>
        <v>0</v>
      </c>
      <c r="L74" s="23">
        <f t="shared" si="69"/>
        <v>0</v>
      </c>
      <c r="M74" s="23">
        <f t="shared" si="69"/>
        <v>0</v>
      </c>
      <c r="N74" s="23">
        <f t="shared" si="69"/>
        <v>0</v>
      </c>
      <c r="O74" s="23">
        <f t="shared" si="69"/>
        <v>0</v>
      </c>
      <c r="P74" s="23">
        <f t="shared" si="69"/>
        <v>0</v>
      </c>
      <c r="Q74" s="23">
        <f t="shared" si="69"/>
        <v>0</v>
      </c>
      <c r="R74" s="23">
        <f t="shared" si="69"/>
        <v>0</v>
      </c>
      <c r="S74" s="23">
        <f t="shared" si="69"/>
        <v>0</v>
      </c>
      <c r="T74" s="23">
        <f t="shared" si="69"/>
        <v>0</v>
      </c>
      <c r="U74" s="23">
        <f t="shared" si="69"/>
        <v>0</v>
      </c>
      <c r="V74" s="23">
        <f t="shared" si="69"/>
        <v>0</v>
      </c>
      <c r="W74" s="23">
        <f t="shared" si="69"/>
        <v>0</v>
      </c>
      <c r="X74" s="23">
        <f t="shared" si="69"/>
        <v>0</v>
      </c>
      <c r="Y74" s="23">
        <f t="shared" si="69"/>
        <v>0</v>
      </c>
      <c r="Z74" s="23">
        <f t="shared" si="69"/>
        <v>0</v>
      </c>
      <c r="AA74" s="23">
        <f t="shared" si="38"/>
        <v>0</v>
      </c>
      <c r="AB74" s="23">
        <f t="shared" si="38"/>
        <v>0</v>
      </c>
      <c r="AC74" s="23">
        <f t="shared" si="38"/>
        <v>0</v>
      </c>
      <c r="AD74" s="23">
        <f t="shared" ref="AD74:AE74" si="70">IFERROR((AD44-AD14)/AD14,"NO")</f>
        <v>0</v>
      </c>
      <c r="AE74" s="23">
        <f t="shared" si="70"/>
        <v>0</v>
      </c>
      <c r="AF74" s="23">
        <f t="shared" ref="AF74:AG74" si="71">IFERROR((AF44-AF14)/AF14,"NO")</f>
        <v>0</v>
      </c>
      <c r="AG74" s="23">
        <f t="shared" si="71"/>
        <v>7.6270171347479598E-2</v>
      </c>
      <c r="AH74" s="23"/>
      <c r="AI74" s="28">
        <f t="shared" si="44"/>
        <v>2.460328107983213E-3</v>
      </c>
    </row>
    <row r="75" spans="2:35" x14ac:dyDescent="0.2">
      <c r="B75" s="47" t="s">
        <v>34</v>
      </c>
      <c r="C75" s="23">
        <f t="shared" ref="C75:Z75" si="72">IFERROR((C45-C15)/C15,"NO")</f>
        <v>0</v>
      </c>
      <c r="D75" s="23">
        <f t="shared" si="72"/>
        <v>0</v>
      </c>
      <c r="E75" s="23">
        <f t="shared" si="72"/>
        <v>0</v>
      </c>
      <c r="F75" s="23">
        <f t="shared" si="72"/>
        <v>0</v>
      </c>
      <c r="G75" s="23">
        <f t="shared" si="72"/>
        <v>0</v>
      </c>
      <c r="H75" s="23">
        <f t="shared" si="72"/>
        <v>0</v>
      </c>
      <c r="I75" s="23">
        <f t="shared" si="72"/>
        <v>0</v>
      </c>
      <c r="J75" s="23">
        <f t="shared" si="72"/>
        <v>0</v>
      </c>
      <c r="K75" s="23">
        <f t="shared" si="72"/>
        <v>0</v>
      </c>
      <c r="L75" s="23">
        <f t="shared" si="72"/>
        <v>0</v>
      </c>
      <c r="M75" s="23">
        <f t="shared" si="72"/>
        <v>0</v>
      </c>
      <c r="N75" s="23">
        <f t="shared" si="72"/>
        <v>0</v>
      </c>
      <c r="O75" s="23">
        <f t="shared" si="72"/>
        <v>0</v>
      </c>
      <c r="P75" s="23">
        <f t="shared" si="72"/>
        <v>0</v>
      </c>
      <c r="Q75" s="23">
        <f t="shared" si="72"/>
        <v>0</v>
      </c>
      <c r="R75" s="23">
        <f t="shared" si="72"/>
        <v>0</v>
      </c>
      <c r="S75" s="23">
        <f t="shared" si="72"/>
        <v>0</v>
      </c>
      <c r="T75" s="23">
        <f t="shared" si="72"/>
        <v>0</v>
      </c>
      <c r="U75" s="23">
        <f t="shared" si="72"/>
        <v>0</v>
      </c>
      <c r="V75" s="23">
        <f t="shared" si="72"/>
        <v>0</v>
      </c>
      <c r="W75" s="23">
        <f t="shared" si="72"/>
        <v>0</v>
      </c>
      <c r="X75" s="23">
        <f t="shared" si="72"/>
        <v>0</v>
      </c>
      <c r="Y75" s="23">
        <f t="shared" si="72"/>
        <v>0</v>
      </c>
      <c r="Z75" s="23">
        <f t="shared" si="72"/>
        <v>0</v>
      </c>
      <c r="AA75" s="23">
        <f t="shared" si="38"/>
        <v>0</v>
      </c>
      <c r="AB75" s="23">
        <f t="shared" si="38"/>
        <v>0</v>
      </c>
      <c r="AC75" s="23">
        <f t="shared" si="38"/>
        <v>0</v>
      </c>
      <c r="AD75" s="23">
        <f t="shared" ref="AD75:AE75" si="73">IFERROR((AD45-AD15)/AD15,"NO")</f>
        <v>0</v>
      </c>
      <c r="AE75" s="23">
        <f t="shared" si="73"/>
        <v>0</v>
      </c>
      <c r="AF75" s="23">
        <f t="shared" ref="AF75:AG75" si="74">IFERROR((AF45-AF15)/AF15,"NO")</f>
        <v>0</v>
      </c>
      <c r="AG75" s="23">
        <f t="shared" si="74"/>
        <v>6.0584815989278467E-3</v>
      </c>
      <c r="AH75" s="23"/>
      <c r="AI75" s="28">
        <f t="shared" si="44"/>
        <v>1.9543489028799504E-4</v>
      </c>
    </row>
    <row r="76" spans="2:35" x14ac:dyDescent="0.2">
      <c r="B76" s="47" t="s">
        <v>35</v>
      </c>
      <c r="C76" s="23">
        <f t="shared" ref="C76:Z76" si="75">IFERROR((C46-C16)/C16,"NO")</f>
        <v>0</v>
      </c>
      <c r="D76" s="23">
        <f t="shared" si="75"/>
        <v>0</v>
      </c>
      <c r="E76" s="23">
        <f t="shared" si="75"/>
        <v>0</v>
      </c>
      <c r="F76" s="23">
        <f t="shared" si="75"/>
        <v>0</v>
      </c>
      <c r="G76" s="23">
        <f t="shared" si="75"/>
        <v>0</v>
      </c>
      <c r="H76" s="23">
        <f t="shared" si="75"/>
        <v>0</v>
      </c>
      <c r="I76" s="23">
        <f t="shared" si="75"/>
        <v>0</v>
      </c>
      <c r="J76" s="23">
        <f t="shared" si="75"/>
        <v>0</v>
      </c>
      <c r="K76" s="23">
        <f t="shared" si="75"/>
        <v>0</v>
      </c>
      <c r="L76" s="23">
        <f t="shared" si="75"/>
        <v>0</v>
      </c>
      <c r="M76" s="23">
        <f t="shared" si="75"/>
        <v>0</v>
      </c>
      <c r="N76" s="23">
        <f t="shared" si="75"/>
        <v>0</v>
      </c>
      <c r="O76" s="23">
        <f t="shared" si="75"/>
        <v>0</v>
      </c>
      <c r="P76" s="23">
        <f t="shared" si="75"/>
        <v>0</v>
      </c>
      <c r="Q76" s="23">
        <f t="shared" si="75"/>
        <v>0</v>
      </c>
      <c r="R76" s="23">
        <f t="shared" si="75"/>
        <v>-1.3665704519639422E-16</v>
      </c>
      <c r="S76" s="23">
        <f t="shared" si="75"/>
        <v>0</v>
      </c>
      <c r="T76" s="23">
        <f>IFERROR((T46-T16)/T16,"NO")</f>
        <v>0</v>
      </c>
      <c r="U76" s="23">
        <f t="shared" si="75"/>
        <v>0</v>
      </c>
      <c r="V76" s="23">
        <f t="shared" si="75"/>
        <v>0</v>
      </c>
      <c r="W76" s="23">
        <f t="shared" si="75"/>
        <v>0</v>
      </c>
      <c r="X76" s="23">
        <f t="shared" si="75"/>
        <v>0</v>
      </c>
      <c r="Y76" s="23">
        <f t="shared" si="75"/>
        <v>1.0469202101116913E-3</v>
      </c>
      <c r="Z76" s="23">
        <f t="shared" si="75"/>
        <v>2.7816291088756467E-3</v>
      </c>
      <c r="AA76" s="23">
        <f t="shared" si="38"/>
        <v>4.446169357135852E-3</v>
      </c>
      <c r="AB76" s="23">
        <f t="shared" si="38"/>
        <v>6.6847376906140638E-3</v>
      </c>
      <c r="AC76" s="23">
        <f t="shared" si="38"/>
        <v>-2.8228110376175711E-3</v>
      </c>
      <c r="AD76" s="23">
        <f t="shared" ref="AD76:AE76" si="76">IFERROR((AD46-AD16)/AD16,"NO")</f>
        <v>9.9860156511708768E-4</v>
      </c>
      <c r="AE76" s="23">
        <f t="shared" si="76"/>
        <v>5.9916509098225839E-3</v>
      </c>
      <c r="AF76" s="23">
        <f t="shared" ref="AF76:AG76" si="77">IFERROR((AF46-AF16)/AF16,"NO")</f>
        <v>-5.5903930410683325E-4</v>
      </c>
      <c r="AG76" s="23">
        <f t="shared" si="77"/>
        <v>-5.8204232338527478E-3</v>
      </c>
      <c r="AH76" s="23"/>
      <c r="AI76" s="28">
        <f t="shared" si="44"/>
        <v>4.1120758922902042E-4</v>
      </c>
    </row>
    <row r="77" spans="2:35" x14ac:dyDescent="0.2">
      <c r="B77" s="47" t="s">
        <v>79</v>
      </c>
      <c r="C77" s="23" t="str">
        <f t="shared" ref="C77:Z77" si="78">IFERROR((C47-C17)/C17,"NO")</f>
        <v>NO</v>
      </c>
      <c r="D77" s="23" t="str">
        <f t="shared" si="78"/>
        <v>NO</v>
      </c>
      <c r="E77" s="23" t="str">
        <f t="shared" si="78"/>
        <v>NO</v>
      </c>
      <c r="F77" s="23" t="str">
        <f t="shared" si="78"/>
        <v>NO</v>
      </c>
      <c r="G77" s="23" t="str">
        <f t="shared" si="78"/>
        <v>NO</v>
      </c>
      <c r="H77" s="23" t="str">
        <f t="shared" si="78"/>
        <v>NO</v>
      </c>
      <c r="I77" s="23" t="str">
        <f t="shared" si="78"/>
        <v>NO</v>
      </c>
      <c r="J77" s="23" t="str">
        <f t="shared" si="78"/>
        <v>NO</v>
      </c>
      <c r="K77" s="23" t="str">
        <f t="shared" si="78"/>
        <v>NO</v>
      </c>
      <c r="L77" s="23" t="str">
        <f t="shared" si="78"/>
        <v>NO</v>
      </c>
      <c r="M77" s="23" t="str">
        <f t="shared" si="78"/>
        <v>NO</v>
      </c>
      <c r="N77" s="23" t="str">
        <f t="shared" si="78"/>
        <v>NO</v>
      </c>
      <c r="O77" s="23" t="str">
        <f t="shared" si="78"/>
        <v>NO</v>
      </c>
      <c r="P77" s="23" t="str">
        <f t="shared" si="78"/>
        <v>NO</v>
      </c>
      <c r="Q77" s="23" t="str">
        <f t="shared" si="78"/>
        <v>NO</v>
      </c>
      <c r="R77" s="23" t="str">
        <f t="shared" si="78"/>
        <v>NO</v>
      </c>
      <c r="S77" s="23">
        <f t="shared" si="78"/>
        <v>6.7278395393635584E-3</v>
      </c>
      <c r="T77" s="23">
        <f t="shared" si="78"/>
        <v>5.8133034583191141E-3</v>
      </c>
      <c r="U77" s="23">
        <f t="shared" si="78"/>
        <v>4.3439449201899969E-3</v>
      </c>
      <c r="V77" s="23">
        <f t="shared" si="78"/>
        <v>2.4062641018600651E-3</v>
      </c>
      <c r="W77" s="23">
        <f t="shared" si="78"/>
        <v>1.6572552229712732E-3</v>
      </c>
      <c r="X77" s="23">
        <f t="shared" si="78"/>
        <v>1.1411668704599555E-3</v>
      </c>
      <c r="Y77" s="23">
        <f t="shared" si="78"/>
        <v>2.522288227844002E-3</v>
      </c>
      <c r="Z77" s="23">
        <f t="shared" si="78"/>
        <v>1.8359265771270097E-3</v>
      </c>
      <c r="AA77" s="23">
        <f t="shared" si="38"/>
        <v>9.4028396190733447E-4</v>
      </c>
      <c r="AB77" s="23">
        <f t="shared" si="38"/>
        <v>6.7192963343855241E-4</v>
      </c>
      <c r="AC77" s="23">
        <f t="shared" si="38"/>
        <v>2.2108134163745792E-3</v>
      </c>
      <c r="AD77" s="23">
        <f t="shared" ref="AD77:AE77" si="79">IFERROR((AD47-AD17)/AD17,"NO")</f>
        <v>-1.6573320301677119E-3</v>
      </c>
      <c r="AE77" s="23">
        <f t="shared" si="79"/>
        <v>-3.2634049819564597E-4</v>
      </c>
      <c r="AF77" s="23">
        <f t="shared" ref="AF77:AG77" si="80">IFERROR((AF47-AF17)/AF17,"NO")</f>
        <v>3.7984357241771555E-3</v>
      </c>
      <c r="AG77" s="23">
        <f t="shared" si="80"/>
        <v>1.6177122764641533E-2</v>
      </c>
      <c r="AH77" s="23"/>
      <c r="AI77" s="28">
        <f t="shared" si="44"/>
        <v>3.217526792687385E-3</v>
      </c>
    </row>
    <row r="78" spans="2:35" x14ac:dyDescent="0.2">
      <c r="B78" s="5" t="s">
        <v>31</v>
      </c>
      <c r="C78" s="23">
        <f t="shared" ref="C78:Z78" si="81">IFERROR((C48-C18)/C18,"NO")</f>
        <v>0</v>
      </c>
      <c r="D78" s="23">
        <f t="shared" si="81"/>
        <v>0</v>
      </c>
      <c r="E78" s="23">
        <f t="shared" si="81"/>
        <v>0</v>
      </c>
      <c r="F78" s="23">
        <f t="shared" si="81"/>
        <v>0</v>
      </c>
      <c r="G78" s="23">
        <f t="shared" si="81"/>
        <v>0</v>
      </c>
      <c r="H78" s="23">
        <f t="shared" si="81"/>
        <v>0</v>
      </c>
      <c r="I78" s="23">
        <f t="shared" si="81"/>
        <v>0</v>
      </c>
      <c r="J78" s="23">
        <f t="shared" si="81"/>
        <v>0</v>
      </c>
      <c r="K78" s="23">
        <f t="shared" si="81"/>
        <v>0</v>
      </c>
      <c r="L78" s="23">
        <f t="shared" si="81"/>
        <v>0</v>
      </c>
      <c r="M78" s="23">
        <f t="shared" si="81"/>
        <v>0</v>
      </c>
      <c r="N78" s="23">
        <f t="shared" si="81"/>
        <v>0</v>
      </c>
      <c r="O78" s="23">
        <f t="shared" si="81"/>
        <v>0</v>
      </c>
      <c r="P78" s="23">
        <f t="shared" si="81"/>
        <v>0</v>
      </c>
      <c r="Q78" s="23">
        <f t="shared" si="81"/>
        <v>0</v>
      </c>
      <c r="R78" s="23">
        <f t="shared" si="81"/>
        <v>0</v>
      </c>
      <c r="S78" s="23">
        <f t="shared" si="81"/>
        <v>0</v>
      </c>
      <c r="T78" s="23">
        <f t="shared" si="81"/>
        <v>0</v>
      </c>
      <c r="U78" s="23">
        <f t="shared" si="81"/>
        <v>0.19526599373802039</v>
      </c>
      <c r="V78" s="23">
        <f t="shared" si="81"/>
        <v>0.30425540894800029</v>
      </c>
      <c r="W78" s="23">
        <f t="shared" si="81"/>
        <v>0.4365910847454057</v>
      </c>
      <c r="X78" s="23">
        <f t="shared" si="81"/>
        <v>0.63593403002856119</v>
      </c>
      <c r="Y78" s="23">
        <f t="shared" si="81"/>
        <v>0.74418127302029891</v>
      </c>
      <c r="Z78" s="23">
        <f t="shared" si="81"/>
        <v>0.60119563848051616</v>
      </c>
      <c r="AA78" s="23">
        <f t="shared" si="38"/>
        <v>0.88566727219555175</v>
      </c>
      <c r="AB78" s="23">
        <f t="shared" si="38"/>
        <v>0.34504422968591775</v>
      </c>
      <c r="AC78" s="23">
        <f t="shared" si="38"/>
        <v>0.27882670335213416</v>
      </c>
      <c r="AD78" s="23">
        <f t="shared" ref="AD78:AE78" si="82">IFERROR((AD48-AD18)/AD18,"NO")</f>
        <v>0.40725276089079421</v>
      </c>
      <c r="AE78" s="23">
        <f t="shared" si="82"/>
        <v>0.23670305699458444</v>
      </c>
      <c r="AF78" s="23">
        <f t="shared" ref="AF78:AG78" si="83">IFERROR((AF48-AF18)/AF18,"NO")</f>
        <v>0.11448891831663685</v>
      </c>
      <c r="AG78" s="23">
        <f t="shared" si="83"/>
        <v>0.14643028729346935</v>
      </c>
      <c r="AH78" s="23"/>
      <c r="AI78" s="28">
        <f t="shared" si="44"/>
        <v>0.17199473089322231</v>
      </c>
    </row>
    <row r="79" spans="2:35" x14ac:dyDescent="0.2">
      <c r="B79" s="5" t="s">
        <v>36</v>
      </c>
      <c r="C79" s="23" t="str">
        <f t="shared" ref="C79:Z79" si="84">IFERROR((C49-C19)/C19,"NO")</f>
        <v>NO</v>
      </c>
      <c r="D79" s="23" t="str">
        <f t="shared" si="84"/>
        <v>NO</v>
      </c>
      <c r="E79" s="23" t="str">
        <f t="shared" si="84"/>
        <v>NO</v>
      </c>
      <c r="F79" s="23">
        <f t="shared" si="84"/>
        <v>-0.54467019340717215</v>
      </c>
      <c r="G79" s="23">
        <f t="shared" si="84"/>
        <v>-0.32291862184449494</v>
      </c>
      <c r="H79" s="23">
        <f t="shared" si="84"/>
        <v>-0.2454383187864998</v>
      </c>
      <c r="I79" s="23">
        <f t="shared" si="84"/>
        <v>-0.12676653163889254</v>
      </c>
      <c r="J79" s="23">
        <f t="shared" si="84"/>
        <v>-0.216009571009281</v>
      </c>
      <c r="K79" s="23">
        <f t="shared" si="84"/>
        <v>-0.2387440259910443</v>
      </c>
      <c r="L79" s="23">
        <f t="shared" si="84"/>
        <v>-3.81852830989668E-2</v>
      </c>
      <c r="M79" s="23">
        <f t="shared" si="84"/>
        <v>-1.1388663643763229E-2</v>
      </c>
      <c r="N79" s="23">
        <f t="shared" si="84"/>
        <v>1.6318358197807141E-3</v>
      </c>
      <c r="O79" s="23">
        <f t="shared" si="84"/>
        <v>1.9756365251171269E-2</v>
      </c>
      <c r="P79" s="23">
        <f t="shared" si="84"/>
        <v>-2.6652494013089246E-3</v>
      </c>
      <c r="Q79" s="23">
        <f t="shared" si="84"/>
        <v>9.583606398941515E-3</v>
      </c>
      <c r="R79" s="23">
        <f t="shared" si="84"/>
        <v>-4.1170222570851385E-3</v>
      </c>
      <c r="S79" s="23">
        <f t="shared" si="84"/>
        <v>6.2829064785232614E-3</v>
      </c>
      <c r="T79" s="23">
        <f t="shared" si="84"/>
        <v>1.247443504430989E-2</v>
      </c>
      <c r="U79" s="23">
        <f t="shared" si="84"/>
        <v>5.1874220210116678E-3</v>
      </c>
      <c r="V79" s="23">
        <f t="shared" si="84"/>
        <v>1.4049912796601118E-2</v>
      </c>
      <c r="W79" s="23">
        <f t="shared" si="84"/>
        <v>1.1211690206040492E-2</v>
      </c>
      <c r="X79" s="23">
        <f t="shared" si="84"/>
        <v>-5.0286801469406645E-4</v>
      </c>
      <c r="Y79" s="23">
        <f t="shared" si="84"/>
        <v>-1.808471186641478E-3</v>
      </c>
      <c r="Z79" s="23">
        <f t="shared" si="84"/>
        <v>-2.0135570497825965E-3</v>
      </c>
      <c r="AA79" s="23">
        <f t="shared" si="38"/>
        <v>2.191827936572278E-3</v>
      </c>
      <c r="AB79" s="23">
        <f t="shared" si="38"/>
        <v>3.3706130690312091E-4</v>
      </c>
      <c r="AC79" s="23">
        <f t="shared" si="38"/>
        <v>-6.4793539017852511E-4</v>
      </c>
      <c r="AD79" s="23">
        <f t="shared" ref="AD79:AE79" si="85">IFERROR((AD49-AD19)/AD19,"NO")</f>
        <v>-5.9624591486344013E-4</v>
      </c>
      <c r="AE79" s="23">
        <f t="shared" si="85"/>
        <v>3.60757621873611E-4</v>
      </c>
      <c r="AF79" s="23">
        <f t="shared" ref="AF79:AG79" si="86">IFERROR((AF49-AF19)/AF19,"NO")</f>
        <v>-4.7026637542176312E-4</v>
      </c>
      <c r="AG79" s="23">
        <f t="shared" si="86"/>
        <v>-4.6660385047640661E-2</v>
      </c>
      <c r="AH79" s="23"/>
      <c r="AI79" s="28">
        <f t="shared" si="44"/>
        <v>-6.1447692470571524E-2</v>
      </c>
    </row>
    <row r="80" spans="2:35" x14ac:dyDescent="0.2">
      <c r="B80" s="47" t="s">
        <v>37</v>
      </c>
      <c r="C80" s="23" t="str">
        <f t="shared" ref="C80:Z80" si="87">IFERROR((C50-C20)/C20,"NO")</f>
        <v>NO</v>
      </c>
      <c r="D80" s="23" t="str">
        <f t="shared" si="87"/>
        <v>NO</v>
      </c>
      <c r="E80" s="23" t="str">
        <f t="shared" si="87"/>
        <v>NO</v>
      </c>
      <c r="F80" s="23">
        <f t="shared" si="87"/>
        <v>0</v>
      </c>
      <c r="G80" s="23">
        <f t="shared" si="87"/>
        <v>1.1589964205024191E-16</v>
      </c>
      <c r="H80" s="23">
        <f t="shared" si="87"/>
        <v>1.9633708692085464E-16</v>
      </c>
      <c r="I80" s="23">
        <f t="shared" si="87"/>
        <v>0</v>
      </c>
      <c r="J80" s="23">
        <f t="shared" si="87"/>
        <v>0</v>
      </c>
      <c r="K80" s="23">
        <f t="shared" si="87"/>
        <v>0</v>
      </c>
      <c r="L80" s="23">
        <f t="shared" si="87"/>
        <v>0</v>
      </c>
      <c r="M80" s="23">
        <f t="shared" si="87"/>
        <v>0</v>
      </c>
      <c r="N80" s="23">
        <f t="shared" si="87"/>
        <v>-9.0075502369431973E-3</v>
      </c>
      <c r="O80" s="23">
        <f t="shared" si="87"/>
        <v>-9.5565282391747754E-3</v>
      </c>
      <c r="P80" s="23">
        <f t="shared" si="87"/>
        <v>-8.666735506567531E-3</v>
      </c>
      <c r="Q80" s="23">
        <f t="shared" si="87"/>
        <v>-8.3664794455439763E-3</v>
      </c>
      <c r="R80" s="23">
        <f t="shared" si="87"/>
        <v>-8.2244535764658001E-3</v>
      </c>
      <c r="S80" s="23">
        <f t="shared" si="87"/>
        <v>-3.8920484116738629E-3</v>
      </c>
      <c r="T80" s="23">
        <f t="shared" si="87"/>
        <v>-4.0943695292590832E-3</v>
      </c>
      <c r="U80" s="23">
        <f t="shared" si="87"/>
        <v>-6.1121495048161562E-4</v>
      </c>
      <c r="V80" s="23">
        <f t="shared" si="87"/>
        <v>-6.623815596511726E-4</v>
      </c>
      <c r="W80" s="23">
        <f t="shared" si="87"/>
        <v>-6.7693212465864212E-4</v>
      </c>
      <c r="X80" s="23">
        <f t="shared" si="87"/>
        <v>-6.8330085518817371E-4</v>
      </c>
      <c r="Y80" s="23">
        <f t="shared" si="87"/>
        <v>-4.1604608826212492E-4</v>
      </c>
      <c r="Z80" s="23">
        <f t="shared" si="87"/>
        <v>-4.1844886707706133E-4</v>
      </c>
      <c r="AA80" s="23">
        <f t="shared" si="38"/>
        <v>-3.9916306317515067E-4</v>
      </c>
      <c r="AB80" s="23">
        <f t="shared" si="38"/>
        <v>-6.4569324338131643E-4</v>
      </c>
      <c r="AC80" s="23">
        <f t="shared" si="38"/>
        <v>-6.4009928142201079E-4</v>
      </c>
      <c r="AD80" s="23">
        <f t="shared" ref="AD80:AE80" si="88">IFERROR((AD50-AD20)/AD20,"NO")</f>
        <v>-7.0252354523602368E-4</v>
      </c>
      <c r="AE80" s="23">
        <f t="shared" si="88"/>
        <v>-6.9641465625765273E-4</v>
      </c>
      <c r="AF80" s="23">
        <f t="shared" ref="AF80:AG80" si="89">IFERROR((AF50-AF20)/AF20,"NO")</f>
        <v>-8.4076718558622463E-4</v>
      </c>
      <c r="AG80" s="23">
        <f t="shared" si="89"/>
        <v>-3.0154744524335766E-2</v>
      </c>
      <c r="AH80" s="23"/>
      <c r="AI80" s="28">
        <f t="shared" si="44"/>
        <v>-3.191281960369316E-3</v>
      </c>
    </row>
    <row r="81" spans="2:36" x14ac:dyDescent="0.2">
      <c r="B81" s="47" t="s">
        <v>38</v>
      </c>
      <c r="C81" s="23" t="str">
        <f t="shared" ref="C81:Z81" si="90">IFERROR((C51-C21)/C21,"NO")</f>
        <v>NO</v>
      </c>
      <c r="D81" s="23" t="str">
        <f t="shared" si="90"/>
        <v>NO</v>
      </c>
      <c r="E81" s="23" t="str">
        <f t="shared" si="90"/>
        <v>NO</v>
      </c>
      <c r="F81" s="23" t="str">
        <f t="shared" si="90"/>
        <v>NO</v>
      </c>
      <c r="G81" s="23" t="str">
        <f t="shared" si="90"/>
        <v>NO</v>
      </c>
      <c r="H81" s="23" t="str">
        <f t="shared" si="90"/>
        <v>NO</v>
      </c>
      <c r="I81" s="23">
        <f t="shared" si="90"/>
        <v>0</v>
      </c>
      <c r="J81" s="23">
        <f t="shared" si="90"/>
        <v>1.4345576402266077E-16</v>
      </c>
      <c r="K81" s="23">
        <f t="shared" si="90"/>
        <v>-1.9223391158889924E-16</v>
      </c>
      <c r="L81" s="23">
        <f t="shared" si="90"/>
        <v>0</v>
      </c>
      <c r="M81" s="23">
        <f t="shared" si="90"/>
        <v>1.1649755603611394E-16</v>
      </c>
      <c r="N81" s="23">
        <f t="shared" si="90"/>
        <v>-1.9513171512435351E-16</v>
      </c>
      <c r="O81" s="23">
        <f t="shared" si="90"/>
        <v>0</v>
      </c>
      <c r="P81" s="23">
        <f t="shared" si="90"/>
        <v>0</v>
      </c>
      <c r="Q81" s="23">
        <f t="shared" si="90"/>
        <v>0</v>
      </c>
      <c r="R81" s="23">
        <f t="shared" si="90"/>
        <v>2.388480782709992E-16</v>
      </c>
      <c r="S81" s="23">
        <f t="shared" si="90"/>
        <v>0</v>
      </c>
      <c r="T81" s="23">
        <f t="shared" si="90"/>
        <v>2.0101335075154594E-16</v>
      </c>
      <c r="U81" s="23">
        <f t="shared" si="90"/>
        <v>0</v>
      </c>
      <c r="V81" s="23">
        <f t="shared" si="90"/>
        <v>0</v>
      </c>
      <c r="W81" s="23">
        <f t="shared" si="90"/>
        <v>2.1103293309896649E-16</v>
      </c>
      <c r="X81" s="23">
        <f t="shared" si="90"/>
        <v>2.1093490861234169E-16</v>
      </c>
      <c r="Y81" s="23">
        <f t="shared" si="90"/>
        <v>2.108379540323976E-16</v>
      </c>
      <c r="Z81" s="23">
        <f t="shared" si="90"/>
        <v>0</v>
      </c>
      <c r="AA81" s="23">
        <f t="shared" si="38"/>
        <v>0</v>
      </c>
      <c r="AB81" s="23">
        <f t="shared" si="38"/>
        <v>2.1055338452426493E-16</v>
      </c>
      <c r="AC81" s="23">
        <f t="shared" si="38"/>
        <v>2.1046058519105912E-16</v>
      </c>
      <c r="AD81" s="23">
        <f t="shared" ref="AD81:AE81" si="91">IFERROR((AD51-AD21)/AD21,"NO")</f>
        <v>0</v>
      </c>
      <c r="AE81" s="23">
        <f t="shared" si="91"/>
        <v>0</v>
      </c>
      <c r="AF81" s="23">
        <f t="shared" ref="AF81:AG81" si="92">IFERROR((AF51-AF21)/AF21,"NO")</f>
        <v>-2.1018819139724039E-16</v>
      </c>
      <c r="AG81" s="23">
        <f t="shared" si="92"/>
        <v>0</v>
      </c>
      <c r="AH81" s="23"/>
      <c r="AI81" s="28">
        <f t="shared" si="44"/>
        <v>4.6243227857194269E-17</v>
      </c>
    </row>
    <row r="82" spans="2:36" x14ac:dyDescent="0.2">
      <c r="B82" s="47" t="s">
        <v>39</v>
      </c>
      <c r="C82" s="23" t="str">
        <f t="shared" ref="C82:Z82" si="93">IFERROR((C52-C22)/C22,"NO")</f>
        <v>NO</v>
      </c>
      <c r="D82" s="23" t="str">
        <f t="shared" si="93"/>
        <v>NO</v>
      </c>
      <c r="E82" s="23" t="str">
        <f t="shared" si="93"/>
        <v>NO</v>
      </c>
      <c r="F82" s="23">
        <f t="shared" si="93"/>
        <v>-0.56653633676984139</v>
      </c>
      <c r="G82" s="23">
        <f t="shared" si="93"/>
        <v>-0.3498034766012621</v>
      </c>
      <c r="H82" s="23">
        <f t="shared" si="93"/>
        <v>-0.27755652584326579</v>
      </c>
      <c r="I82" s="23">
        <f t="shared" si="93"/>
        <v>-0.16503889906384614</v>
      </c>
      <c r="J82" s="23">
        <f t="shared" si="93"/>
        <v>-0.28069217690159537</v>
      </c>
      <c r="K82" s="23">
        <f t="shared" si="93"/>
        <v>-0.32711024812228251</v>
      </c>
      <c r="L82" s="23">
        <f t="shared" si="93"/>
        <v>-6.5269181150741526E-2</v>
      </c>
      <c r="M82" s="23">
        <f t="shared" si="93"/>
        <v>-2.347839193298604E-2</v>
      </c>
      <c r="N82" s="23">
        <f t="shared" si="93"/>
        <v>1.5496800726729341E-2</v>
      </c>
      <c r="O82" s="23">
        <f t="shared" si="93"/>
        <v>8.1618530601601763E-2</v>
      </c>
      <c r="P82" s="23">
        <f t="shared" si="93"/>
        <v>1.5265351685625412E-2</v>
      </c>
      <c r="Q82" s="23">
        <f t="shared" si="93"/>
        <v>8.8867699183773199E-2</v>
      </c>
      <c r="R82" s="23">
        <f t="shared" si="93"/>
        <v>1.6330091819422802E-2</v>
      </c>
      <c r="S82" s="23">
        <f t="shared" si="93"/>
        <v>5.8639686569526971E-2</v>
      </c>
      <c r="T82" s="23">
        <f t="shared" si="93"/>
        <v>0.10983418894157364</v>
      </c>
      <c r="U82" s="23">
        <f t="shared" si="93"/>
        <v>4.0826350184384373E-2</v>
      </c>
      <c r="V82" s="23">
        <f t="shared" si="93"/>
        <v>0.12037312990570606</v>
      </c>
      <c r="W82" s="23">
        <f t="shared" si="93"/>
        <v>0.10684566915956738</v>
      </c>
      <c r="X82" s="23">
        <f t="shared" si="93"/>
        <v>7.4647982306619124E-4</v>
      </c>
      <c r="Y82" s="23">
        <f t="shared" si="93"/>
        <v>-1.3275451779264171E-2</v>
      </c>
      <c r="Z82" s="23">
        <f t="shared" si="93"/>
        <v>-1.5999061904160439E-2</v>
      </c>
      <c r="AA82" s="23">
        <f t="shared" si="38"/>
        <v>2.8458223679371664E-2</v>
      </c>
      <c r="AB82" s="23">
        <f t="shared" si="38"/>
        <v>1.0012294026466037E-2</v>
      </c>
      <c r="AC82" s="23">
        <f t="shared" si="38"/>
        <v>-9.5049369900476104E-4</v>
      </c>
      <c r="AD82" s="23">
        <f t="shared" ref="AD82:AE82" si="94">IFERROR((AD52-AD22)/AD22,"NO")</f>
        <v>2.5696453703969455E-4</v>
      </c>
      <c r="AE82" s="23">
        <f t="shared" si="94"/>
        <v>7.9456505121076985E-3</v>
      </c>
      <c r="AF82" s="23">
        <f t="shared" ref="AF82:AG82" si="95">IFERROR((AF52-AF22)/AF22,"NO")</f>
        <v>2.3135145187909768E-3</v>
      </c>
      <c r="AG82" s="23">
        <f t="shared" si="95"/>
        <v>-0.18033810645140994</v>
      </c>
      <c r="AH82" s="23"/>
      <c r="AI82" s="28">
        <f t="shared" si="44"/>
        <v>-5.5793490155175256E-2</v>
      </c>
    </row>
    <row r="83" spans="2:36" x14ac:dyDescent="0.2">
      <c r="B83" s="5" t="s">
        <v>84</v>
      </c>
      <c r="C83" s="23">
        <f t="shared" ref="C83:Z83" si="96">IFERROR((C53-C23)/C23,"NO")</f>
        <v>0</v>
      </c>
      <c r="D83" s="23">
        <f t="shared" si="96"/>
        <v>0</v>
      </c>
      <c r="E83" s="23">
        <f t="shared" si="96"/>
        <v>0</v>
      </c>
      <c r="F83" s="23">
        <f t="shared" si="96"/>
        <v>0</v>
      </c>
      <c r="G83" s="23">
        <f t="shared" si="96"/>
        <v>-2.1251852350416145E-16</v>
      </c>
      <c r="H83" s="23">
        <f t="shared" si="96"/>
        <v>0</v>
      </c>
      <c r="I83" s="23">
        <f t="shared" si="96"/>
        <v>0</v>
      </c>
      <c r="J83" s="23">
        <f t="shared" si="96"/>
        <v>0</v>
      </c>
      <c r="K83" s="23">
        <f t="shared" si="96"/>
        <v>6.6325539222502922E-4</v>
      </c>
      <c r="L83" s="23">
        <f t="shared" si="96"/>
        <v>7.6424767049861899E-4</v>
      </c>
      <c r="M83" s="23">
        <f t="shared" si="96"/>
        <v>1.1270566069978797E-3</v>
      </c>
      <c r="N83" s="23">
        <f t="shared" si="96"/>
        <v>7.7472073971508325E-4</v>
      </c>
      <c r="O83" s="23">
        <f t="shared" si="96"/>
        <v>1.2772655748452973E-3</v>
      </c>
      <c r="P83" s="23">
        <f t="shared" si="96"/>
        <v>1.2681942568727193E-3</v>
      </c>
      <c r="Q83" s="23">
        <f t="shared" si="96"/>
        <v>3.1072003492008922E-3</v>
      </c>
      <c r="R83" s="23">
        <f t="shared" si="96"/>
        <v>4.8473856562931674E-3</v>
      </c>
      <c r="S83" s="23">
        <f t="shared" si="96"/>
        <v>2.5982223168603191E-3</v>
      </c>
      <c r="T83" s="23">
        <f t="shared" si="96"/>
        <v>1.8185016259057952E-3</v>
      </c>
      <c r="U83" s="23">
        <f t="shared" si="96"/>
        <v>2.049982975933068E-3</v>
      </c>
      <c r="V83" s="23">
        <f t="shared" si="96"/>
        <v>1.1627024948917689E-3</v>
      </c>
      <c r="W83" s="23">
        <f t="shared" si="96"/>
        <v>7.6095392111308628E-4</v>
      </c>
      <c r="X83" s="23">
        <f t="shared" si="96"/>
        <v>2.06490752590557E-4</v>
      </c>
      <c r="Y83" s="23">
        <f t="shared" si="96"/>
        <v>1.4115412196506832E-3</v>
      </c>
      <c r="Z83" s="23">
        <f t="shared" si="96"/>
        <v>3.1662850308292146E-3</v>
      </c>
      <c r="AA83" s="23">
        <f t="shared" si="38"/>
        <v>5.0354730122117476E-3</v>
      </c>
      <c r="AB83" s="23">
        <f t="shared" si="38"/>
        <v>7.1619434809257502E-3</v>
      </c>
      <c r="AC83" s="23">
        <f t="shared" si="38"/>
        <v>-2.733957460599797E-3</v>
      </c>
      <c r="AD83" s="23">
        <f t="shared" ref="AD83:AE83" si="97">IFERROR((AD53-AD23)/AD23,"NO")</f>
        <v>1.2315898205905245E-3</v>
      </c>
      <c r="AE83" s="23">
        <f t="shared" si="97"/>
        <v>7.0809950134017446E-3</v>
      </c>
      <c r="AF83" s="23">
        <f t="shared" ref="AF83:AG83" si="98">IFERROR((AF53-AF23)/AF23,"NO")</f>
        <v>2.548042514786939E-4</v>
      </c>
      <c r="AG83" s="23">
        <f t="shared" si="98"/>
        <v>3.069339012495984E-4</v>
      </c>
      <c r="AH83" s="23"/>
      <c r="AI83" s="28">
        <f t="shared" si="44"/>
        <v>1.4626383420542333E-3</v>
      </c>
    </row>
    <row r="84" spans="2:36" x14ac:dyDescent="0.2">
      <c r="B84" s="47" t="s">
        <v>82</v>
      </c>
      <c r="C84" s="23">
        <f t="shared" ref="C84:Z84" si="99">IFERROR((C54-C24)/C24,"NO")</f>
        <v>0</v>
      </c>
      <c r="D84" s="23">
        <f t="shared" si="99"/>
        <v>0</v>
      </c>
      <c r="E84" s="23">
        <f t="shared" si="99"/>
        <v>0</v>
      </c>
      <c r="F84" s="23">
        <f t="shared" si="99"/>
        <v>0</v>
      </c>
      <c r="G84" s="23">
        <f t="shared" si="99"/>
        <v>0</v>
      </c>
      <c r="H84" s="23">
        <f t="shared" si="99"/>
        <v>0</v>
      </c>
      <c r="I84" s="23">
        <f t="shared" si="99"/>
        <v>0</v>
      </c>
      <c r="J84" s="23">
        <f t="shared" si="99"/>
        <v>0</v>
      </c>
      <c r="K84" s="23">
        <f t="shared" si="99"/>
        <v>0</v>
      </c>
      <c r="L84" s="23">
        <f t="shared" si="99"/>
        <v>2.0652910584818634E-16</v>
      </c>
      <c r="M84" s="23">
        <f t="shared" si="99"/>
        <v>0</v>
      </c>
      <c r="N84" s="23">
        <f t="shared" si="99"/>
        <v>0</v>
      </c>
      <c r="O84" s="23">
        <f t="shared" si="99"/>
        <v>0</v>
      </c>
      <c r="P84" s="23">
        <f t="shared" si="99"/>
        <v>0</v>
      </c>
      <c r="Q84" s="23">
        <f t="shared" si="99"/>
        <v>0</v>
      </c>
      <c r="R84" s="23">
        <f t="shared" si="99"/>
        <v>0</v>
      </c>
      <c r="S84" s="23">
        <f t="shared" si="99"/>
        <v>0</v>
      </c>
      <c r="T84" s="23">
        <f t="shared" si="99"/>
        <v>0</v>
      </c>
      <c r="U84" s="23">
        <f t="shared" si="99"/>
        <v>0</v>
      </c>
      <c r="V84" s="23">
        <f t="shared" si="99"/>
        <v>0</v>
      </c>
      <c r="W84" s="23">
        <f t="shared" si="99"/>
        <v>0</v>
      </c>
      <c r="X84" s="23">
        <f t="shared" si="99"/>
        <v>0</v>
      </c>
      <c r="Y84" s="23">
        <f t="shared" si="99"/>
        <v>0</v>
      </c>
      <c r="Z84" s="23">
        <f t="shared" si="99"/>
        <v>0</v>
      </c>
      <c r="AA84" s="23">
        <f t="shared" si="38"/>
        <v>0</v>
      </c>
      <c r="AB84" s="23">
        <f t="shared" si="38"/>
        <v>1.7497604801026901E-16</v>
      </c>
      <c r="AC84" s="23">
        <f t="shared" si="38"/>
        <v>0</v>
      </c>
      <c r="AD84" s="23">
        <f t="shared" ref="AD84:AE84" si="100">IFERROR((AD54-AD24)/AD24,"NO")</f>
        <v>0</v>
      </c>
      <c r="AE84" s="23">
        <f t="shared" si="100"/>
        <v>0</v>
      </c>
      <c r="AF84" s="23">
        <f t="shared" ref="AF84:AG84" si="101">IFERROR((AF54-AF24)/AF24,"NO")</f>
        <v>0</v>
      </c>
      <c r="AG84" s="23">
        <f t="shared" si="101"/>
        <v>0</v>
      </c>
      <c r="AH84" s="23"/>
      <c r="AI84" s="28">
        <f t="shared" si="44"/>
        <v>1.2306617866401786E-17</v>
      </c>
    </row>
    <row r="85" spans="2:36" ht="18" x14ac:dyDescent="0.2">
      <c r="B85" s="47" t="s">
        <v>112</v>
      </c>
      <c r="C85" s="23">
        <f t="shared" ref="C85:Z85" si="102">IFERROR((C55-C25)/C25,"NO")</f>
        <v>-1.3356571496764707E-16</v>
      </c>
      <c r="D85" s="23">
        <f t="shared" si="102"/>
        <v>0</v>
      </c>
      <c r="E85" s="23">
        <f t="shared" si="102"/>
        <v>0</v>
      </c>
      <c r="F85" s="23">
        <f t="shared" si="102"/>
        <v>-2.6599514473348183E-16</v>
      </c>
      <c r="G85" s="23">
        <f t="shared" si="102"/>
        <v>-1.3281301240089364E-16</v>
      </c>
      <c r="H85" s="23">
        <f t="shared" si="102"/>
        <v>0</v>
      </c>
      <c r="I85" s="23">
        <f t="shared" si="102"/>
        <v>1.324509053432037E-16</v>
      </c>
      <c r="J85" s="23">
        <f t="shared" si="102"/>
        <v>0</v>
      </c>
      <c r="K85" s="23">
        <f t="shared" si="102"/>
        <v>3.0748901564298372E-3</v>
      </c>
      <c r="L85" s="23">
        <f t="shared" si="102"/>
        <v>3.9721550056998241E-3</v>
      </c>
      <c r="M85" s="23">
        <f t="shared" si="102"/>
        <v>3.9463075230775158E-3</v>
      </c>
      <c r="N85" s="23">
        <f t="shared" si="102"/>
        <v>3.9856610084381735E-3</v>
      </c>
      <c r="O85" s="23">
        <f t="shared" si="102"/>
        <v>5.5729329516643229E-3</v>
      </c>
      <c r="P85" s="23">
        <f t="shared" si="102"/>
        <v>6.5768733801637187E-3</v>
      </c>
      <c r="Q85" s="23">
        <f t="shared" si="102"/>
        <v>1.4928915425536812E-2</v>
      </c>
      <c r="R85" s="23">
        <f t="shared" si="102"/>
        <v>2.7222177123110966E-2</v>
      </c>
      <c r="S85" s="23">
        <f t="shared" si="102"/>
        <v>2.4299050612402326E-2</v>
      </c>
      <c r="T85" s="23">
        <f t="shared" si="102"/>
        <v>2.1821550383148057E-2</v>
      </c>
      <c r="U85" s="23">
        <f t="shared" si="102"/>
        <v>2.0018441412499956E-2</v>
      </c>
      <c r="V85" s="23">
        <f t="shared" si="102"/>
        <v>1.0742767266176638E-2</v>
      </c>
      <c r="W85" s="23">
        <f t="shared" si="102"/>
        <v>1.1548932730760108E-2</v>
      </c>
      <c r="X85" s="23">
        <f t="shared" si="102"/>
        <v>4.5953102551331108E-3</v>
      </c>
      <c r="Y85" s="23">
        <f t="shared" si="102"/>
        <v>4.5931396469919483E-3</v>
      </c>
      <c r="Z85" s="23">
        <f t="shared" si="102"/>
        <v>4.7366488880042764E-3</v>
      </c>
      <c r="AA85" s="23">
        <f t="shared" si="38"/>
        <v>4.8874170982500372E-3</v>
      </c>
      <c r="AB85" s="23">
        <f t="shared" si="38"/>
        <v>5.08747648360032E-3</v>
      </c>
      <c r="AC85" s="23">
        <f t="shared" si="38"/>
        <v>3.1628648785572738E-3</v>
      </c>
      <c r="AD85" s="23">
        <f t="shared" ref="AD85:AE85" si="103">IFERROR((AD55-AD25)/AD25,"NO")</f>
        <v>3.959252757738437E-3</v>
      </c>
      <c r="AE85" s="23">
        <f t="shared" si="103"/>
        <v>5.051152989139801E-3</v>
      </c>
      <c r="AF85" s="23">
        <f t="shared" ref="AF85:AG85" si="104">IFERROR((AF55-AF25)/AF25,"NO")</f>
        <v>3.8119187750907395E-3</v>
      </c>
      <c r="AG85" s="23">
        <f t="shared" si="104"/>
        <v>4.2468171035950613E-3</v>
      </c>
      <c r="AH85" s="23"/>
      <c r="AI85" s="28">
        <f t="shared" si="44"/>
        <v>6.5110533501680258E-3</v>
      </c>
    </row>
    <row r="86" spans="2:36" ht="18" x14ac:dyDescent="0.2">
      <c r="B86" s="47" t="s">
        <v>113</v>
      </c>
      <c r="C86" s="23">
        <f>IFERROR((C56-C26)/C26,"NO")</f>
        <v>0</v>
      </c>
      <c r="D86" s="23">
        <f t="shared" ref="D86:Z87" si="105">IFERROR((D56-D26)/D26,"NO")</f>
        <v>0</v>
      </c>
      <c r="E86" s="23">
        <f t="shared" si="105"/>
        <v>0</v>
      </c>
      <c r="F86" s="23">
        <f t="shared" si="105"/>
        <v>0</v>
      </c>
      <c r="G86" s="23">
        <f t="shared" si="105"/>
        <v>-1.2462205408641922E-16</v>
      </c>
      <c r="H86" s="23">
        <f t="shared" si="105"/>
        <v>0</v>
      </c>
      <c r="I86" s="23">
        <f t="shared" si="105"/>
        <v>0</v>
      </c>
      <c r="J86" s="23">
        <f t="shared" si="105"/>
        <v>0</v>
      </c>
      <c r="K86" s="23">
        <f t="shared" si="105"/>
        <v>1.2067787090505004E-16</v>
      </c>
      <c r="L86" s="23">
        <f t="shared" si="105"/>
        <v>0</v>
      </c>
      <c r="M86" s="23">
        <f t="shared" si="105"/>
        <v>-1.1792643455561173E-16</v>
      </c>
      <c r="N86" s="23">
        <f t="shared" si="105"/>
        <v>1.1615778325756155E-16</v>
      </c>
      <c r="O86" s="23">
        <f t="shared" si="105"/>
        <v>0</v>
      </c>
      <c r="P86" s="23">
        <f t="shared" si="105"/>
        <v>-1.1228478699175624E-16</v>
      </c>
      <c r="Q86" s="23">
        <f t="shared" si="105"/>
        <v>0</v>
      </c>
      <c r="R86" s="23">
        <f t="shared" si="105"/>
        <v>-2.1620892338695178E-16</v>
      </c>
      <c r="S86" s="23">
        <f t="shared" si="105"/>
        <v>0</v>
      </c>
      <c r="T86" s="23">
        <f t="shared" si="105"/>
        <v>0</v>
      </c>
      <c r="U86" s="23">
        <f t="shared" si="105"/>
        <v>0</v>
      </c>
      <c r="V86" s="23">
        <f t="shared" si="105"/>
        <v>0</v>
      </c>
      <c r="W86" s="23">
        <f t="shared" si="105"/>
        <v>0</v>
      </c>
      <c r="X86" s="23">
        <f t="shared" si="105"/>
        <v>0</v>
      </c>
      <c r="Y86" s="23">
        <f t="shared" si="105"/>
        <v>1.8100929035634221E-3</v>
      </c>
      <c r="Z86" s="23">
        <f t="shared" si="105"/>
        <v>4.7027062332631476E-3</v>
      </c>
      <c r="AA86" s="23">
        <f t="shared" si="38"/>
        <v>7.7664005553625456E-3</v>
      </c>
      <c r="AB86" s="23">
        <f t="shared" si="38"/>
        <v>1.1304310307632463E-2</v>
      </c>
      <c r="AC86" s="23">
        <f t="shared" si="38"/>
        <v>-4.6756890420034157E-3</v>
      </c>
      <c r="AD86" s="23">
        <f t="shared" ref="AD86:AE86" si="106">IFERROR((AD56-AD26)/AD26,"NO")</f>
        <v>1.6569925167811564E-3</v>
      </c>
      <c r="AE86" s="23">
        <f t="shared" si="106"/>
        <v>1.0342857154744001E-2</v>
      </c>
      <c r="AF86" s="23">
        <f t="shared" ref="AF86:AG86" si="107">IFERROR((AF56-AF26)/AF26,"NO")</f>
        <v>0</v>
      </c>
      <c r="AG86" s="23">
        <f t="shared" si="107"/>
        <v>0</v>
      </c>
      <c r="AH86" s="23"/>
      <c r="AI86" s="28">
        <f t="shared" si="44"/>
        <v>1.0615377622368706E-3</v>
      </c>
    </row>
    <row r="87" spans="2:36" x14ac:dyDescent="0.2">
      <c r="B87" s="47" t="s">
        <v>121</v>
      </c>
      <c r="C87" s="23">
        <f t="shared" ref="C87:R88" si="108">IFERROR((C57-C27)/C27,"NO")</f>
        <v>0</v>
      </c>
      <c r="D87" s="23">
        <f t="shared" si="108"/>
        <v>0</v>
      </c>
      <c r="E87" s="23">
        <f t="shared" si="108"/>
        <v>0</v>
      </c>
      <c r="F87" s="23">
        <f t="shared" si="108"/>
        <v>0</v>
      </c>
      <c r="G87" s="23">
        <f t="shared" si="108"/>
        <v>0</v>
      </c>
      <c r="H87" s="23">
        <f t="shared" si="108"/>
        <v>0</v>
      </c>
      <c r="I87" s="23">
        <f t="shared" si="108"/>
        <v>0</v>
      </c>
      <c r="J87" s="23">
        <f t="shared" si="108"/>
        <v>0</v>
      </c>
      <c r="K87" s="23">
        <f t="shared" si="108"/>
        <v>0</v>
      </c>
      <c r="L87" s="23">
        <f t="shared" si="108"/>
        <v>0</v>
      </c>
      <c r="M87" s="23">
        <f t="shared" si="108"/>
        <v>0</v>
      </c>
      <c r="N87" s="23">
        <f t="shared" si="108"/>
        <v>0</v>
      </c>
      <c r="O87" s="23">
        <f t="shared" si="108"/>
        <v>0</v>
      </c>
      <c r="P87" s="23">
        <f t="shared" si="108"/>
        <v>0</v>
      </c>
      <c r="Q87" s="23">
        <f t="shared" si="108"/>
        <v>0</v>
      </c>
      <c r="R87" s="23">
        <f t="shared" si="108"/>
        <v>0</v>
      </c>
      <c r="S87" s="23">
        <f t="shared" si="105"/>
        <v>0</v>
      </c>
      <c r="T87" s="23">
        <f t="shared" si="105"/>
        <v>0</v>
      </c>
      <c r="U87" s="23">
        <f t="shared" si="105"/>
        <v>0</v>
      </c>
      <c r="V87" s="23">
        <f t="shared" si="105"/>
        <v>0</v>
      </c>
      <c r="W87" s="23">
        <f t="shared" si="105"/>
        <v>0</v>
      </c>
      <c r="X87" s="23">
        <f t="shared" si="105"/>
        <v>0</v>
      </c>
      <c r="Y87" s="23">
        <f t="shared" si="105"/>
        <v>0</v>
      </c>
      <c r="Z87" s="23">
        <f t="shared" si="105"/>
        <v>0</v>
      </c>
      <c r="AA87" s="23">
        <f t="shared" ref="D87:AC88" si="109">IFERROR((AA57-AA27)/AA27,"NO")</f>
        <v>0</v>
      </c>
      <c r="AB87" s="23">
        <f t="shared" si="109"/>
        <v>0</v>
      </c>
      <c r="AC87" s="23">
        <f t="shared" si="109"/>
        <v>0</v>
      </c>
      <c r="AD87" s="23">
        <f t="shared" ref="AD87:AE87" si="110">IFERROR((AD57-AD27)/AD27,"NO")</f>
        <v>0</v>
      </c>
      <c r="AE87" s="23">
        <f t="shared" si="110"/>
        <v>0</v>
      </c>
      <c r="AF87" s="23">
        <f t="shared" ref="AF87:AG87" si="111">IFERROR((AF57-AF27)/AF27,"NO")</f>
        <v>0</v>
      </c>
      <c r="AG87" s="23">
        <f t="shared" si="111"/>
        <v>0</v>
      </c>
      <c r="AH87" s="23"/>
      <c r="AI87" s="28">
        <f t="shared" si="44"/>
        <v>0</v>
      </c>
    </row>
    <row r="88" spans="2:36" x14ac:dyDescent="0.2">
      <c r="B88" s="47" t="s">
        <v>122</v>
      </c>
      <c r="C88" s="23">
        <f t="shared" si="108"/>
        <v>0</v>
      </c>
      <c r="D88" s="23">
        <f t="shared" si="109"/>
        <v>0</v>
      </c>
      <c r="E88" s="23">
        <f t="shared" si="109"/>
        <v>0</v>
      </c>
      <c r="F88" s="23">
        <f t="shared" si="109"/>
        <v>0</v>
      </c>
      <c r="G88" s="23">
        <f t="shared" si="109"/>
        <v>0</v>
      </c>
      <c r="H88" s="23">
        <f t="shared" si="109"/>
        <v>0</v>
      </c>
      <c r="I88" s="23">
        <f t="shared" si="109"/>
        <v>0</v>
      </c>
      <c r="J88" s="23">
        <f t="shared" si="109"/>
        <v>0</v>
      </c>
      <c r="K88" s="23">
        <f t="shared" si="109"/>
        <v>0</v>
      </c>
      <c r="L88" s="23">
        <f t="shared" si="109"/>
        <v>0</v>
      </c>
      <c r="M88" s="23">
        <f t="shared" si="109"/>
        <v>0</v>
      </c>
      <c r="N88" s="23">
        <f t="shared" si="109"/>
        <v>0</v>
      </c>
      <c r="O88" s="23">
        <f t="shared" si="109"/>
        <v>0</v>
      </c>
      <c r="P88" s="23">
        <f t="shared" si="109"/>
        <v>0</v>
      </c>
      <c r="Q88" s="23">
        <f t="shared" si="109"/>
        <v>0</v>
      </c>
      <c r="R88" s="23">
        <f t="shared" si="109"/>
        <v>-1.1289176163768141E-2</v>
      </c>
      <c r="S88" s="23">
        <f t="shared" si="109"/>
        <v>0</v>
      </c>
      <c r="T88" s="23">
        <f t="shared" si="109"/>
        <v>0</v>
      </c>
      <c r="U88" s="23">
        <f t="shared" si="109"/>
        <v>0</v>
      </c>
      <c r="V88" s="23">
        <f t="shared" si="109"/>
        <v>0</v>
      </c>
      <c r="W88" s="23">
        <f t="shared" si="109"/>
        <v>0</v>
      </c>
      <c r="X88" s="23">
        <f t="shared" si="109"/>
        <v>0</v>
      </c>
      <c r="Y88" s="23">
        <f t="shared" si="109"/>
        <v>0</v>
      </c>
      <c r="Z88" s="23">
        <f t="shared" si="109"/>
        <v>0</v>
      </c>
      <c r="AA88" s="23">
        <f t="shared" si="109"/>
        <v>0</v>
      </c>
      <c r="AB88" s="23">
        <f t="shared" si="109"/>
        <v>4.9479311646559165E-3</v>
      </c>
      <c r="AC88" s="23">
        <f t="shared" si="109"/>
        <v>4.824870495250066E-3</v>
      </c>
      <c r="AD88" s="23">
        <f t="shared" ref="AD88:AE88" si="112">IFERROR((AD58-AD28)/AD28,"NO")</f>
        <v>4.5777930210677475E-3</v>
      </c>
      <c r="AE88" s="23">
        <f t="shared" si="112"/>
        <v>0</v>
      </c>
      <c r="AF88" s="23">
        <f t="shared" ref="AF88:AG88" si="113">IFERROR((AF58-AF28)/AF28,"NO")</f>
        <v>0</v>
      </c>
      <c r="AG88" s="23">
        <f t="shared" si="113"/>
        <v>-4.1093615504975154E-3</v>
      </c>
      <c r="AH88" s="23"/>
      <c r="AI88" s="28">
        <f t="shared" si="44"/>
        <v>-3.380461397715892E-5</v>
      </c>
    </row>
    <row r="89" spans="2:36" ht="18" x14ac:dyDescent="0.2">
      <c r="B89" s="19" t="s">
        <v>115</v>
      </c>
      <c r="C89" s="72">
        <f>IFERROR((C59-C29)/C29,"NO")</f>
        <v>0</v>
      </c>
      <c r="D89" s="72">
        <f t="shared" ref="D89:Z89" si="114">IFERROR((D59-D29)/D29,"NO")</f>
        <v>-1.5559693089112542E-16</v>
      </c>
      <c r="E89" s="72">
        <f t="shared" si="114"/>
        <v>0</v>
      </c>
      <c r="F89" s="72">
        <f t="shared" si="114"/>
        <v>-2.2831366824137534E-3</v>
      </c>
      <c r="G89" s="72">
        <f t="shared" si="114"/>
        <v>-2.5703726851708268E-3</v>
      </c>
      <c r="H89" s="72">
        <f t="shared" si="114"/>
        <v>-3.0779128921869956E-3</v>
      </c>
      <c r="I89" s="72">
        <f t="shared" si="114"/>
        <v>-3.0735988352063514E-3</v>
      </c>
      <c r="J89" s="72">
        <f t="shared" si="114"/>
        <v>-8.1060768410606623E-3</v>
      </c>
      <c r="K89" s="72">
        <f t="shared" si="114"/>
        <v>-1.2122335274432391E-2</v>
      </c>
      <c r="L89" s="72">
        <f t="shared" si="114"/>
        <v>-1.893415583539181E-3</v>
      </c>
      <c r="M89" s="72">
        <f t="shared" si="114"/>
        <v>-5.965847153542622E-4</v>
      </c>
      <c r="N89" s="72">
        <f t="shared" si="114"/>
        <v>1.2148261113160886E-4</v>
      </c>
      <c r="O89" s="72">
        <f t="shared" si="114"/>
        <v>1.8499236533378032E-3</v>
      </c>
      <c r="P89" s="72">
        <f t="shared" si="114"/>
        <v>-3.6845720317485719E-4</v>
      </c>
      <c r="Q89" s="72">
        <f t="shared" si="114"/>
        <v>1.7871912883238264E-3</v>
      </c>
      <c r="R89" s="72">
        <f t="shared" si="114"/>
        <v>-8.674322945009177E-4</v>
      </c>
      <c r="S89" s="72">
        <f t="shared" si="114"/>
        <v>1.4596063019901068E-3</v>
      </c>
      <c r="T89" s="72">
        <f t="shared" si="114"/>
        <v>2.821659335337475E-3</v>
      </c>
      <c r="U89" s="72">
        <f t="shared" si="114"/>
        <v>1.0492682605556494E-2</v>
      </c>
      <c r="V89" s="72">
        <f t="shared" si="114"/>
        <v>1.6018667041209956E-2</v>
      </c>
      <c r="W89" s="72">
        <f t="shared" si="114"/>
        <v>1.5367344046950823E-2</v>
      </c>
      <c r="X89" s="72">
        <f t="shared" si="114"/>
        <v>1.0201276628089317E-2</v>
      </c>
      <c r="Y89" s="72">
        <f t="shared" si="114"/>
        <v>8.0079813152286496E-3</v>
      </c>
      <c r="Z89" s="72">
        <f t="shared" si="114"/>
        <v>7.1667646419291946E-3</v>
      </c>
      <c r="AA89" s="72">
        <f t="shared" ref="AA89:AC89" si="115">IFERROR((AA59-AA29)/AA29,"NO")</f>
        <v>6.972248606105234E-3</v>
      </c>
      <c r="AB89" s="72">
        <f t="shared" si="115"/>
        <v>5.2593055556078381E-3</v>
      </c>
      <c r="AC89" s="72">
        <f t="shared" si="115"/>
        <v>4.1322995459519667E-3</v>
      </c>
      <c r="AD89" s="72">
        <f t="shared" ref="AD89:AE89" si="116">IFERROR((AD59-AD29)/AD29,"NO")</f>
        <v>7.3370940809166308E-3</v>
      </c>
      <c r="AE89" s="72">
        <f t="shared" si="116"/>
        <v>5.7158095284643388E-3</v>
      </c>
      <c r="AF89" s="72">
        <f t="shared" ref="AF89:AG89" si="117">IFERROR((AF59-AF29)/AF29,"NO")</f>
        <v>3.111678358833012E-3</v>
      </c>
      <c r="AG89" s="72">
        <f t="shared" si="117"/>
        <v>-5.7736832352331376E-3</v>
      </c>
      <c r="AH89" s="27"/>
      <c r="AI89" s="36">
        <f t="shared" si="44"/>
        <v>2.1641938355706708E-3</v>
      </c>
      <c r="AJ89" s="5" t="s">
        <v>43</v>
      </c>
    </row>
    <row r="92" spans="2:36" x14ac:dyDescent="0.2">
      <c r="C92" s="35">
        <f>C59-C29</f>
        <v>0</v>
      </c>
      <c r="D92" s="35">
        <f t="shared" ref="D92:AA92" si="118">D59-D29</f>
        <v>0</v>
      </c>
      <c r="E92" s="35">
        <f t="shared" si="118"/>
        <v>0</v>
      </c>
      <c r="F92" s="35">
        <f t="shared" si="118"/>
        <v>-6.5135801905880726</v>
      </c>
      <c r="G92" s="35">
        <f t="shared" si="118"/>
        <v>-8.0494767081372629</v>
      </c>
      <c r="H92" s="35">
        <f t="shared" si="118"/>
        <v>-9.5948986233875075</v>
      </c>
      <c r="I92" s="35">
        <f t="shared" si="118"/>
        <v>-10.121470507031063</v>
      </c>
      <c r="J92" s="35">
        <f t="shared" si="118"/>
        <v>-30.381540633967688</v>
      </c>
      <c r="K92" s="35">
        <f t="shared" si="118"/>
        <v>-43.0982651172435</v>
      </c>
      <c r="L92" s="35">
        <f t="shared" si="118"/>
        <v>-6.903841861838373</v>
      </c>
      <c r="M92" s="35">
        <f t="shared" si="118"/>
        <v>-2.6306098264130924</v>
      </c>
      <c r="N92" s="35">
        <f t="shared" si="118"/>
        <v>0.54479039385932992</v>
      </c>
      <c r="O92" s="35">
        <f t="shared" si="118"/>
        <v>7.390258522858403</v>
      </c>
      <c r="P92" s="35">
        <f t="shared" si="118"/>
        <v>-1.2632025140615042</v>
      </c>
      <c r="Q92" s="35">
        <f t="shared" si="118"/>
        <v>6.4648452057572285</v>
      </c>
      <c r="R92" s="35">
        <f t="shared" si="118"/>
        <v>-3.390917319298751</v>
      </c>
      <c r="S92" s="35">
        <f t="shared" si="118"/>
        <v>5.597117421380517</v>
      </c>
      <c r="T92" s="35">
        <f t="shared" si="118"/>
        <v>10.975257496023005</v>
      </c>
      <c r="U92" s="35">
        <f t="shared" si="118"/>
        <v>37.855784666255659</v>
      </c>
      <c r="V92" s="35">
        <f t="shared" si="118"/>
        <v>44.206590910195246</v>
      </c>
      <c r="W92" s="35">
        <f t="shared" si="118"/>
        <v>39.117475159458081</v>
      </c>
      <c r="X92" s="35">
        <f t="shared" si="118"/>
        <v>24.853858832403148</v>
      </c>
      <c r="Y92" s="35">
        <f t="shared" si="118"/>
        <v>21.15601578157839</v>
      </c>
      <c r="Z92" s="35">
        <f t="shared" si="118"/>
        <v>18.584388794086863</v>
      </c>
      <c r="AA92" s="35">
        <f t="shared" si="118"/>
        <v>20.920111443554561</v>
      </c>
      <c r="AB92" s="35">
        <f>AB59-AB29</f>
        <v>16.771300198838617</v>
      </c>
      <c r="AC92" s="35">
        <f>AC59-AC29</f>
        <v>14.093806804824453</v>
      </c>
      <c r="AD92" s="35">
        <f t="shared" ref="AD92:AE92" si="119">AD59-AD29</f>
        <v>25.0746104324312</v>
      </c>
      <c r="AE92" s="35">
        <f t="shared" si="119"/>
        <v>18.100696384697585</v>
      </c>
      <c r="AF92" s="35">
        <f t="shared" ref="AF92:AG92" si="120">AF59-AF29</f>
        <v>9.7454987122673629</v>
      </c>
      <c r="AG92" s="35">
        <f t="shared" si="120"/>
        <v>-16.422883419199479</v>
      </c>
      <c r="AH92" s="35"/>
      <c r="AI92" s="42">
        <f>SUM(C92:AG92)</f>
        <v>183.08172043930335</v>
      </c>
      <c r="AJ92" s="5" t="s">
        <v>44</v>
      </c>
    </row>
    <row r="94" spans="2:36" x14ac:dyDescent="0.2">
      <c r="AH94" s="35">
        <f>MIN(C92:AG92)</f>
        <v>-43.0982651172435</v>
      </c>
    </row>
    <row r="95" spans="2:36" x14ac:dyDescent="0.2">
      <c r="AH95" s="35">
        <f>MAX(C92:AG92)</f>
        <v>44.206590910195246</v>
      </c>
    </row>
    <row r="119" spans="2:2" x14ac:dyDescent="0.2">
      <c r="B119" s="10" t="s">
        <v>131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J70"/>
  <sheetViews>
    <sheetView zoomScale="75" zoomScaleNormal="75" workbookViewId="0">
      <pane ySplit="1" topLeftCell="A23" activePane="bottomLeft" state="frozen"/>
      <selection activeCell="B38" sqref="B38"/>
      <selection pane="bottomLeft" activeCell="B24" sqref="A24:XFD24"/>
    </sheetView>
  </sheetViews>
  <sheetFormatPr defaultColWidth="9.140625" defaultRowHeight="15" x14ac:dyDescent="0.2"/>
  <cols>
    <col min="1" max="1" width="3.28515625" style="5" customWidth="1"/>
    <col min="2" max="2" width="46.7109375" style="5" customWidth="1"/>
    <col min="3" max="33" width="9.28515625" style="5" bestFit="1" customWidth="1"/>
    <col min="34" max="34" width="7.140625" style="5" customWidth="1"/>
    <col min="35" max="35" width="12" style="5" customWidth="1"/>
    <col min="36" max="16384" width="9.140625" style="5"/>
  </cols>
  <sheetData>
    <row r="1" spans="2:34" x14ac:dyDescent="0.2">
      <c r="B1" s="19" t="s">
        <v>125</v>
      </c>
    </row>
    <row r="2" spans="2:34" ht="18" x14ac:dyDescent="0.2">
      <c r="B2" s="10" t="s">
        <v>133</v>
      </c>
    </row>
    <row r="3" spans="2:34" x14ac:dyDescent="0.2">
      <c r="B3" s="4" t="s">
        <v>46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/>
    </row>
    <row r="4" spans="2:34" x14ac:dyDescent="0.2">
      <c r="B4" s="5" t="s">
        <v>85</v>
      </c>
      <c r="C4" s="25">
        <v>12201.195961350142</v>
      </c>
      <c r="D4" s="25">
        <v>12465.514137552533</v>
      </c>
      <c r="E4" s="25">
        <v>12697.232949911295</v>
      </c>
      <c r="F4" s="25">
        <v>12843.803952751847</v>
      </c>
      <c r="G4" s="25">
        <v>12836.013552642762</v>
      </c>
      <c r="H4" s="25">
        <v>12951.137248362289</v>
      </c>
      <c r="I4" s="25">
        <v>13394.879884039581</v>
      </c>
      <c r="J4" s="25">
        <v>13727.187170226607</v>
      </c>
      <c r="K4" s="25">
        <v>14052.441740255319</v>
      </c>
      <c r="L4" s="25">
        <v>13744.977283874608</v>
      </c>
      <c r="M4" s="25">
        <v>13185.534416725044</v>
      </c>
      <c r="N4" s="25">
        <v>13152.987211731119</v>
      </c>
      <c r="O4" s="25">
        <v>13003.723228464396</v>
      </c>
      <c r="P4" s="25">
        <v>13031.778832264132</v>
      </c>
      <c r="Q4" s="25">
        <v>13015.692761188475</v>
      </c>
      <c r="R4" s="25">
        <v>12990.719081725409</v>
      </c>
      <c r="S4" s="25">
        <v>13092.60448613544</v>
      </c>
      <c r="T4" s="25">
        <v>12660.056014716105</v>
      </c>
      <c r="U4" s="25">
        <v>12622.303358449592</v>
      </c>
      <c r="V4" s="25">
        <v>12396.015408728714</v>
      </c>
      <c r="W4" s="25">
        <v>12076.968446017625</v>
      </c>
      <c r="X4" s="25">
        <v>11933.082406717565</v>
      </c>
      <c r="Y4" s="25">
        <v>12674.446106691961</v>
      </c>
      <c r="Z4" s="25">
        <v>12803.693377776217</v>
      </c>
      <c r="AA4" s="25">
        <v>12738.021627298094</v>
      </c>
      <c r="AB4" s="25">
        <v>13165.019284151182</v>
      </c>
      <c r="AC4" s="25">
        <v>13522.186123045936</v>
      </c>
      <c r="AD4" s="25">
        <v>13995.1010677717</v>
      </c>
      <c r="AE4" s="25">
        <v>14310.463019764606</v>
      </c>
      <c r="AF4" s="25">
        <v>13944.525412714056</v>
      </c>
      <c r="AG4" s="25">
        <v>14117.868900826541</v>
      </c>
      <c r="AH4" s="25"/>
    </row>
    <row r="5" spans="2:34" x14ac:dyDescent="0.2">
      <c r="B5" s="5" t="s">
        <v>86</v>
      </c>
      <c r="C5" s="25">
        <v>1877.4306542492661</v>
      </c>
      <c r="D5" s="25">
        <v>1924.3249494183926</v>
      </c>
      <c r="E5" s="25">
        <v>1965.9980029791457</v>
      </c>
      <c r="F5" s="25">
        <v>1989.0899523313283</v>
      </c>
      <c r="G5" s="25">
        <v>1990.0673999153962</v>
      </c>
      <c r="H5" s="25">
        <v>2002.3599997092151</v>
      </c>
      <c r="I5" s="25">
        <v>2090.9777544118974</v>
      </c>
      <c r="J5" s="25">
        <v>2153.5001266289137</v>
      </c>
      <c r="K5" s="25">
        <v>2204.1473826531396</v>
      </c>
      <c r="L5" s="25">
        <v>2142.6711406325867</v>
      </c>
      <c r="M5" s="25">
        <v>2062.4978059227305</v>
      </c>
      <c r="N5" s="25">
        <v>2087.1905905576846</v>
      </c>
      <c r="O5" s="25">
        <v>2087.1770848325732</v>
      </c>
      <c r="P5" s="25">
        <v>2075.4475082544886</v>
      </c>
      <c r="Q5" s="25">
        <v>2050.5982561897122</v>
      </c>
      <c r="R5" s="25">
        <v>2092.7459510768931</v>
      </c>
      <c r="S5" s="25">
        <v>2112.4901229685665</v>
      </c>
      <c r="T5" s="25">
        <v>2030.7611509025555</v>
      </c>
      <c r="U5" s="25">
        <v>2034.7558959714029</v>
      </c>
      <c r="V5" s="25">
        <v>2013.7015018853153</v>
      </c>
      <c r="W5" s="25">
        <v>1975.5663240217527</v>
      </c>
      <c r="X5" s="25">
        <v>1973.8145619254185</v>
      </c>
      <c r="Y5" s="25">
        <v>2131.1819888881982</v>
      </c>
      <c r="Z5" s="25">
        <v>2139.9959601691025</v>
      </c>
      <c r="AA5" s="25">
        <v>2096.8102725146514</v>
      </c>
      <c r="AB5" s="25">
        <v>2183.8709090084158</v>
      </c>
      <c r="AC5" s="25">
        <v>2247.7460323784248</v>
      </c>
      <c r="AD5" s="25">
        <v>2313.1481758035798</v>
      </c>
      <c r="AE5" s="25">
        <v>2384.4285178295454</v>
      </c>
      <c r="AF5" s="25">
        <v>2291.0664116033863</v>
      </c>
      <c r="AG5" s="25">
        <v>2324.9400433607325</v>
      </c>
      <c r="AH5" s="25"/>
    </row>
    <row r="6" spans="2:34" x14ac:dyDescent="0.2">
      <c r="B6" s="5" t="s">
        <v>87</v>
      </c>
      <c r="C6" s="25">
        <f>SUM(C7:C8)</f>
        <v>5172.5488437400172</v>
      </c>
      <c r="D6" s="25">
        <f t="shared" ref="D6:AG6" si="0">SUM(D7:D8)</f>
        <v>5148.7717271506217</v>
      </c>
      <c r="E6" s="25">
        <f t="shared" si="0"/>
        <v>5074.3856786074412</v>
      </c>
      <c r="F6" s="25">
        <f t="shared" si="0"/>
        <v>5178.9350762076092</v>
      </c>
      <c r="G6" s="25">
        <f t="shared" si="0"/>
        <v>5379.4965815696451</v>
      </c>
      <c r="H6" s="25">
        <f t="shared" si="0"/>
        <v>5606.3852901165028</v>
      </c>
      <c r="I6" s="25">
        <f t="shared" si="0"/>
        <v>5630.6357605081012</v>
      </c>
      <c r="J6" s="25">
        <f t="shared" si="0"/>
        <v>5472.5929000244168</v>
      </c>
      <c r="K6" s="25">
        <f t="shared" si="0"/>
        <v>5788.8362721816784</v>
      </c>
      <c r="L6" s="25">
        <f t="shared" si="0"/>
        <v>5789.9762200918685</v>
      </c>
      <c r="M6" s="25">
        <f t="shared" si="0"/>
        <v>5529.8322168499153</v>
      </c>
      <c r="N6" s="25">
        <f t="shared" si="0"/>
        <v>5277.7341957117051</v>
      </c>
      <c r="O6" s="25">
        <f t="shared" si="0"/>
        <v>5221.1094971721786</v>
      </c>
      <c r="P6" s="25">
        <f t="shared" si="0"/>
        <v>5376.2141632961675</v>
      </c>
      <c r="Q6" s="25">
        <f t="shared" si="0"/>
        <v>5280.4490228029299</v>
      </c>
      <c r="R6" s="25">
        <f t="shared" si="0"/>
        <v>5132.9474399492328</v>
      </c>
      <c r="S6" s="25">
        <f t="shared" si="0"/>
        <v>4934.5695084241606</v>
      </c>
      <c r="T6" s="25">
        <f t="shared" si="0"/>
        <v>4747.8059126224243</v>
      </c>
      <c r="U6" s="25">
        <f t="shared" si="0"/>
        <v>4702.1148242434847</v>
      </c>
      <c r="V6" s="25">
        <f t="shared" si="0"/>
        <v>4568.745590250317</v>
      </c>
      <c r="W6" s="25">
        <f t="shared" si="0"/>
        <v>4807.2940544226885</v>
      </c>
      <c r="X6" s="25">
        <f t="shared" si="0"/>
        <v>4453.0215479268163</v>
      </c>
      <c r="Y6" s="25">
        <f t="shared" si="0"/>
        <v>4620.4530325785117</v>
      </c>
      <c r="Z6" s="25">
        <f t="shared" si="0"/>
        <v>5005.9074275301182</v>
      </c>
      <c r="AA6" s="25">
        <f t="shared" si="0"/>
        <v>4795.1173346433179</v>
      </c>
      <c r="AB6" s="25">
        <f t="shared" si="0"/>
        <v>4822.8741320146137</v>
      </c>
      <c r="AC6" s="25">
        <f t="shared" si="0"/>
        <v>4871.6882902930938</v>
      </c>
      <c r="AD6" s="25">
        <f t="shared" si="0"/>
        <v>5146.212738755381</v>
      </c>
      <c r="AE6" s="25">
        <f t="shared" si="0"/>
        <v>5414.2885060425151</v>
      </c>
      <c r="AF6" s="25">
        <f t="shared" si="0"/>
        <v>5100.5953452793874</v>
      </c>
      <c r="AG6" s="25">
        <f t="shared" si="0"/>
        <v>5122.5442255467424</v>
      </c>
      <c r="AH6" s="25"/>
    </row>
    <row r="7" spans="2:34" ht="18" x14ac:dyDescent="0.2">
      <c r="B7" s="47" t="s">
        <v>110</v>
      </c>
      <c r="C7" s="25">
        <v>4678.5554263875956</v>
      </c>
      <c r="D7" s="25">
        <v>4651.6129456672834</v>
      </c>
      <c r="E7" s="25">
        <v>4570.185393657669</v>
      </c>
      <c r="F7" s="25">
        <v>4676.8391431475384</v>
      </c>
      <c r="G7" s="25">
        <v>4865.2872620791295</v>
      </c>
      <c r="H7" s="25">
        <v>5082.3603912958388</v>
      </c>
      <c r="I7" s="25">
        <v>5096.9821279739108</v>
      </c>
      <c r="J7" s="25">
        <v>4943.4212979989097</v>
      </c>
      <c r="K7" s="25">
        <v>5231.1023224181108</v>
      </c>
      <c r="L7" s="25">
        <v>5233.9252030410826</v>
      </c>
      <c r="M7" s="25">
        <v>5002.0747172219289</v>
      </c>
      <c r="N7" s="25">
        <v>4767.1162925161625</v>
      </c>
      <c r="O7" s="25">
        <v>4714.3430891187718</v>
      </c>
      <c r="P7" s="25">
        <v>4861.1832807288565</v>
      </c>
      <c r="Q7" s="25">
        <v>4777.683029781414</v>
      </c>
      <c r="R7" s="25">
        <v>4641.311505897299</v>
      </c>
      <c r="S7" s="25">
        <v>4451.8690834813742</v>
      </c>
      <c r="T7" s="25">
        <v>4290.8084291190189</v>
      </c>
      <c r="U7" s="25">
        <v>4238.3681025791057</v>
      </c>
      <c r="V7" s="25">
        <v>4105.9825399431575</v>
      </c>
      <c r="W7" s="25">
        <v>4332.3076922201581</v>
      </c>
      <c r="X7" s="25">
        <v>4012.7127482122291</v>
      </c>
      <c r="Y7" s="25">
        <v>4166.1130534145923</v>
      </c>
      <c r="Z7" s="25">
        <v>4526.9226988216915</v>
      </c>
      <c r="AA7" s="25">
        <v>4330.8590330762681</v>
      </c>
      <c r="AB7" s="25">
        <v>4344.597095196541</v>
      </c>
      <c r="AC7" s="25">
        <v>4375.409265790212</v>
      </c>
      <c r="AD7" s="25">
        <v>4627.4803592716962</v>
      </c>
      <c r="AE7" s="25">
        <v>4867.6458048771419</v>
      </c>
      <c r="AF7" s="25">
        <v>4591.5978046161081</v>
      </c>
      <c r="AG7" s="25">
        <v>4618.7892493653217</v>
      </c>
      <c r="AH7" s="25"/>
    </row>
    <row r="8" spans="2:34" ht="18" x14ac:dyDescent="0.2">
      <c r="B8" s="47" t="s">
        <v>111</v>
      </c>
      <c r="C8" s="25">
        <v>493.99341735242166</v>
      </c>
      <c r="D8" s="25">
        <v>497.1587814833386</v>
      </c>
      <c r="E8" s="25">
        <v>504.20028494977242</v>
      </c>
      <c r="F8" s="25">
        <v>502.09593306007076</v>
      </c>
      <c r="G8" s="25">
        <v>514.20931949051555</v>
      </c>
      <c r="H8" s="25">
        <v>524.02489882066413</v>
      </c>
      <c r="I8" s="25">
        <v>533.65363253419048</v>
      </c>
      <c r="J8" s="25">
        <v>529.17160202550724</v>
      </c>
      <c r="K8" s="25">
        <v>557.73394976356747</v>
      </c>
      <c r="L8" s="25">
        <v>556.05101705078619</v>
      </c>
      <c r="M8" s="25">
        <v>527.75749962798659</v>
      </c>
      <c r="N8" s="25">
        <v>510.61790319554217</v>
      </c>
      <c r="O8" s="25">
        <v>506.76640805340685</v>
      </c>
      <c r="P8" s="25">
        <v>515.03088256731098</v>
      </c>
      <c r="Q8" s="25">
        <v>502.76599302151544</v>
      </c>
      <c r="R8" s="25">
        <v>491.63593405193353</v>
      </c>
      <c r="S8" s="25">
        <v>482.70042494278658</v>
      </c>
      <c r="T8" s="25">
        <v>456.99748350340519</v>
      </c>
      <c r="U8" s="25">
        <v>463.74672166437949</v>
      </c>
      <c r="V8" s="25">
        <v>462.76305030715969</v>
      </c>
      <c r="W8" s="25">
        <v>474.98636220253076</v>
      </c>
      <c r="X8" s="25">
        <v>440.30879971458677</v>
      </c>
      <c r="Y8" s="25">
        <v>454.33997916391974</v>
      </c>
      <c r="Z8" s="25">
        <v>478.98472870842636</v>
      </c>
      <c r="AA8" s="25">
        <v>464.2583015670495</v>
      </c>
      <c r="AB8" s="25">
        <v>478.27703681807293</v>
      </c>
      <c r="AC8" s="25">
        <v>496.2790245028815</v>
      </c>
      <c r="AD8" s="25">
        <v>518.73237948368467</v>
      </c>
      <c r="AE8" s="25">
        <v>546.64270116537341</v>
      </c>
      <c r="AF8" s="25">
        <v>508.99754066327927</v>
      </c>
      <c r="AG8" s="25">
        <v>503.75497618142072</v>
      </c>
      <c r="AH8" s="25"/>
    </row>
    <row r="9" spans="2:34" x14ac:dyDescent="0.2">
      <c r="B9" s="5" t="s">
        <v>88</v>
      </c>
      <c r="C9" s="25">
        <v>355.036</v>
      </c>
      <c r="D9" s="25">
        <v>315.14515999999998</v>
      </c>
      <c r="E9" s="25">
        <v>255.60083999999998</v>
      </c>
      <c r="F9" s="25">
        <v>357.2998</v>
      </c>
      <c r="G9" s="25">
        <v>269.64124000000004</v>
      </c>
      <c r="H9" s="25">
        <v>494.59520000000003</v>
      </c>
      <c r="I9" s="25">
        <v>484.03343999999993</v>
      </c>
      <c r="J9" s="25">
        <v>423.48680000000002</v>
      </c>
      <c r="K9" s="25">
        <v>305.58044000000001</v>
      </c>
      <c r="L9" s="25">
        <v>383.22723999999999</v>
      </c>
      <c r="M9" s="25">
        <v>366.38315999999998</v>
      </c>
      <c r="N9" s="25">
        <v>385.28247999999996</v>
      </c>
      <c r="O9" s="25">
        <v>273.89956000000001</v>
      </c>
      <c r="P9" s="25">
        <v>386.76</v>
      </c>
      <c r="Q9" s="25">
        <v>240.79571999999996</v>
      </c>
      <c r="R9" s="25">
        <v>266.73371999999995</v>
      </c>
      <c r="S9" s="25">
        <v>254.85636</v>
      </c>
      <c r="T9" s="25">
        <v>376.76671999999996</v>
      </c>
      <c r="U9" s="25">
        <v>262.20744000000002</v>
      </c>
      <c r="V9" s="25">
        <v>307.32239999999996</v>
      </c>
      <c r="W9" s="25">
        <v>427.93387999999993</v>
      </c>
      <c r="X9" s="25">
        <v>360.67856</v>
      </c>
      <c r="Y9" s="25">
        <v>229.39619999999999</v>
      </c>
      <c r="Z9" s="25">
        <v>515.69275999999991</v>
      </c>
      <c r="AA9" s="25">
        <v>391.07495680000005</v>
      </c>
      <c r="AB9" s="25">
        <v>401.14668</v>
      </c>
      <c r="AC9" s="25">
        <v>433.59667999999999</v>
      </c>
      <c r="AD9" s="25">
        <v>332.74647999999996</v>
      </c>
      <c r="AE9" s="25">
        <v>461.05708000000004</v>
      </c>
      <c r="AF9" s="25">
        <v>343.90247759999994</v>
      </c>
      <c r="AG9" s="25">
        <v>399.48303999999996</v>
      </c>
      <c r="AH9" s="25"/>
    </row>
    <row r="10" spans="2:34" x14ac:dyDescent="0.2">
      <c r="B10" s="5" t="s">
        <v>89</v>
      </c>
      <c r="C10" s="25">
        <v>96.677023188405784</v>
      </c>
      <c r="D10" s="25">
        <v>99.628382821946872</v>
      </c>
      <c r="E10" s="25">
        <v>118.08579710144927</v>
      </c>
      <c r="F10" s="25">
        <v>99.875217391304361</v>
      </c>
      <c r="G10" s="25">
        <v>98.719420289855051</v>
      </c>
      <c r="H10" s="25">
        <v>86.267101449275344</v>
      </c>
      <c r="I10" s="25">
        <v>87.18695652173912</v>
      </c>
      <c r="J10" s="25">
        <v>82.633913043478259</v>
      </c>
      <c r="K10" s="25">
        <v>95.371594202898564</v>
      </c>
      <c r="L10" s="25">
        <v>103.53391304347825</v>
      </c>
      <c r="M10" s="25">
        <v>91.8436231884058</v>
      </c>
      <c r="N10" s="25">
        <v>83.63666666666667</v>
      </c>
      <c r="O10" s="25">
        <v>80.805362318840594</v>
      </c>
      <c r="P10" s="25">
        <v>78.482608695652175</v>
      </c>
      <c r="Q10" s="25">
        <v>66.857681159420295</v>
      </c>
      <c r="R10" s="25">
        <v>60.814599999999999</v>
      </c>
      <c r="S10" s="25">
        <v>64.755533333333346</v>
      </c>
      <c r="T10" s="25">
        <v>50.899933333333344</v>
      </c>
      <c r="U10" s="25">
        <v>66.973133333333351</v>
      </c>
      <c r="V10" s="25">
        <v>89.020800000000008</v>
      </c>
      <c r="W10" s="25">
        <v>98.243200000000016</v>
      </c>
      <c r="X10" s="25">
        <v>70.265799999999999</v>
      </c>
      <c r="Y10" s="25">
        <v>46.351066666666675</v>
      </c>
      <c r="Z10" s="25">
        <v>47.090266666666672</v>
      </c>
      <c r="AA10" s="25">
        <v>54.549733333333336</v>
      </c>
      <c r="AB10" s="25">
        <v>64.265666666666661</v>
      </c>
      <c r="AC10" s="25">
        <v>79.107600000000019</v>
      </c>
      <c r="AD10" s="25">
        <v>83.988666666666674</v>
      </c>
      <c r="AE10" s="25">
        <v>88.762666666666675</v>
      </c>
      <c r="AF10" s="25">
        <v>91.980533333333341</v>
      </c>
      <c r="AG10" s="25">
        <v>109.40233333333333</v>
      </c>
      <c r="AH10" s="25"/>
    </row>
    <row r="11" spans="2:34" ht="18" x14ac:dyDescent="0.2">
      <c r="B11" s="19" t="s">
        <v>117</v>
      </c>
      <c r="C11" s="26">
        <f>C4+C5+C6+C9+C10</f>
        <v>19702.888482527833</v>
      </c>
      <c r="D11" s="26">
        <f t="shared" ref="D11:Y11" si="1">D4+D5+D6+D9+D10</f>
        <v>19953.384356943494</v>
      </c>
      <c r="E11" s="26">
        <f t="shared" si="1"/>
        <v>20111.303268599331</v>
      </c>
      <c r="F11" s="26">
        <f t="shared" si="1"/>
        <v>20469.003998682092</v>
      </c>
      <c r="G11" s="26">
        <f t="shared" si="1"/>
        <v>20573.93819441766</v>
      </c>
      <c r="H11" s="26">
        <f t="shared" si="1"/>
        <v>21140.744839637286</v>
      </c>
      <c r="I11" s="26">
        <f t="shared" si="1"/>
        <v>21687.713795481319</v>
      </c>
      <c r="J11" s="26">
        <f t="shared" si="1"/>
        <v>21859.400909923417</v>
      </c>
      <c r="K11" s="26">
        <f t="shared" si="1"/>
        <v>22446.377429293036</v>
      </c>
      <c r="L11" s="26">
        <f t="shared" si="1"/>
        <v>22164.385797642539</v>
      </c>
      <c r="M11" s="26">
        <f t="shared" si="1"/>
        <v>21236.091222686096</v>
      </c>
      <c r="N11" s="26">
        <f t="shared" si="1"/>
        <v>20986.831144667176</v>
      </c>
      <c r="O11" s="26">
        <f t="shared" si="1"/>
        <v>20666.71473278799</v>
      </c>
      <c r="P11" s="26">
        <f t="shared" si="1"/>
        <v>20948.68311251044</v>
      </c>
      <c r="Q11" s="26">
        <f t="shared" si="1"/>
        <v>20654.393441340537</v>
      </c>
      <c r="R11" s="26">
        <f t="shared" si="1"/>
        <v>20543.960792751535</v>
      </c>
      <c r="S11" s="26">
        <f t="shared" si="1"/>
        <v>20459.2760108615</v>
      </c>
      <c r="T11" s="26">
        <f t="shared" si="1"/>
        <v>19866.289731574419</v>
      </c>
      <c r="U11" s="26">
        <f t="shared" si="1"/>
        <v>19688.354651997812</v>
      </c>
      <c r="V11" s="26">
        <f t="shared" si="1"/>
        <v>19374.805700864345</v>
      </c>
      <c r="W11" s="26">
        <f t="shared" si="1"/>
        <v>19386.005904462068</v>
      </c>
      <c r="X11" s="26">
        <f t="shared" si="1"/>
        <v>18790.862876569801</v>
      </c>
      <c r="Y11" s="26">
        <f t="shared" si="1"/>
        <v>19701.828394825337</v>
      </c>
      <c r="Z11" s="26">
        <f>Z4+Z5+Z6+Z9+Z10</f>
        <v>20512.379792142106</v>
      </c>
      <c r="AA11" s="26">
        <f>AA4+AA5+AA6+AA9+AA10</f>
        <v>20075.573924589396</v>
      </c>
      <c r="AB11" s="26">
        <f>AB4+AB5+AB6+AB9+AB10</f>
        <v>20637.17667184088</v>
      </c>
      <c r="AC11" s="26">
        <f>AC4+AC5+AC6+AC9+AC10</f>
        <v>21154.324725717452</v>
      </c>
      <c r="AD11" s="26">
        <f t="shared" ref="AD11:AE11" si="2">AD4+AD5+AD6+AD9+AD10</f>
        <v>21871.19712899733</v>
      </c>
      <c r="AE11" s="26">
        <f t="shared" si="2"/>
        <v>22658.999790303329</v>
      </c>
      <c r="AF11" s="26">
        <f t="shared" ref="AF11:AG11" si="3">AF4+AF5+AF6+AF9+AF10</f>
        <v>21772.070180530161</v>
      </c>
      <c r="AG11" s="26">
        <f t="shared" si="3"/>
        <v>22074.238543067346</v>
      </c>
      <c r="AH11" s="26"/>
    </row>
    <row r="12" spans="2:34" x14ac:dyDescent="0.2">
      <c r="B12" s="20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2:34" x14ac:dyDescent="0.2">
      <c r="B13" s="19" t="s">
        <v>127</v>
      </c>
    </row>
    <row r="14" spans="2:34" ht="18" x14ac:dyDescent="0.2">
      <c r="B14" s="10" t="s">
        <v>134</v>
      </c>
    </row>
    <row r="15" spans="2:34" x14ac:dyDescent="0.2">
      <c r="B15" s="4" t="s">
        <v>46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/>
    </row>
    <row r="16" spans="2:34" x14ac:dyDescent="0.2">
      <c r="B16" s="9" t="s">
        <v>85</v>
      </c>
      <c r="C16" s="37">
        <v>12319.457162398623</v>
      </c>
      <c r="D16" s="37">
        <v>12587.72780020627</v>
      </c>
      <c r="E16" s="37">
        <v>12826.140744442173</v>
      </c>
      <c r="F16" s="37">
        <v>12938.27005559021</v>
      </c>
      <c r="G16" s="37">
        <v>12947.475164480196</v>
      </c>
      <c r="H16" s="37">
        <v>13054.974356410317</v>
      </c>
      <c r="I16" s="37">
        <v>13468.483014981482</v>
      </c>
      <c r="J16" s="37">
        <v>13835.611429721994</v>
      </c>
      <c r="K16" s="37">
        <v>14121.781884069009</v>
      </c>
      <c r="L16" s="37">
        <v>13784.660846664912</v>
      </c>
      <c r="M16" s="37">
        <v>13250.696369519237</v>
      </c>
      <c r="N16" s="37">
        <v>13230.732050699185</v>
      </c>
      <c r="O16" s="37">
        <v>13134.149705126138</v>
      </c>
      <c r="P16" s="37">
        <v>13157.872854705593</v>
      </c>
      <c r="Q16" s="37">
        <v>13095.633201732915</v>
      </c>
      <c r="R16" s="37">
        <v>12973.598239146184</v>
      </c>
      <c r="S16" s="37">
        <v>13038.761222371635</v>
      </c>
      <c r="T16" s="37">
        <v>12599.515361467966</v>
      </c>
      <c r="U16" s="37">
        <v>12569.701288903105</v>
      </c>
      <c r="V16" s="37">
        <v>12343.312207311854</v>
      </c>
      <c r="W16" s="37">
        <v>12059.137939307993</v>
      </c>
      <c r="X16" s="37">
        <v>11930.245555866559</v>
      </c>
      <c r="Y16" s="37">
        <v>12643.336553039157</v>
      </c>
      <c r="Z16" s="37">
        <v>12761.50552854612</v>
      </c>
      <c r="AA16" s="37">
        <v>12676.21202126565</v>
      </c>
      <c r="AB16" s="37">
        <v>13102.576134714931</v>
      </c>
      <c r="AC16" s="37">
        <v>13467.688295348591</v>
      </c>
      <c r="AD16" s="37">
        <v>13950.384317326287</v>
      </c>
      <c r="AE16" s="37">
        <v>14278.018983839072</v>
      </c>
      <c r="AF16" s="37">
        <v>13887.053482763142</v>
      </c>
      <c r="AG16" s="37">
        <v>14104.912653507488</v>
      </c>
      <c r="AH16" s="37"/>
    </row>
    <row r="17" spans="2:35" x14ac:dyDescent="0.2">
      <c r="B17" s="9" t="s">
        <v>86</v>
      </c>
      <c r="C17" s="37">
        <v>2094.7160040981025</v>
      </c>
      <c r="D17" s="37">
        <v>2144.3725253455823</v>
      </c>
      <c r="E17" s="37">
        <v>2186.2142562756903</v>
      </c>
      <c r="F17" s="37">
        <v>2215.3256773142321</v>
      </c>
      <c r="G17" s="37">
        <v>2223.7222274264714</v>
      </c>
      <c r="H17" s="37">
        <v>2244.7786968753135</v>
      </c>
      <c r="I17" s="37">
        <v>2347.9759758607602</v>
      </c>
      <c r="J17" s="37">
        <v>2427.0969264169485</v>
      </c>
      <c r="K17" s="37">
        <v>2478.2062673557457</v>
      </c>
      <c r="L17" s="37">
        <v>2406.65153100406</v>
      </c>
      <c r="M17" s="37">
        <v>2319.563510018635</v>
      </c>
      <c r="N17" s="37">
        <v>2355.8581044937864</v>
      </c>
      <c r="O17" s="37">
        <v>2367.3618757838476</v>
      </c>
      <c r="P17" s="37">
        <v>2352.905985039718</v>
      </c>
      <c r="Q17" s="37">
        <v>2321.4367220205713</v>
      </c>
      <c r="R17" s="37">
        <v>2376.2287963836252</v>
      </c>
      <c r="S17" s="37">
        <v>2402.8875916991533</v>
      </c>
      <c r="T17" s="37">
        <v>2313.6159521930713</v>
      </c>
      <c r="U17" s="37">
        <v>2327.0258993809139</v>
      </c>
      <c r="V17" s="37">
        <v>2307.7598420793688</v>
      </c>
      <c r="W17" s="37">
        <v>2269.7705036921366</v>
      </c>
      <c r="X17" s="37">
        <v>2266.4389525487945</v>
      </c>
      <c r="Y17" s="37">
        <v>2444.139905354943</v>
      </c>
      <c r="Z17" s="37">
        <v>2449.74434859951</v>
      </c>
      <c r="AA17" s="37">
        <v>2396.9929724766034</v>
      </c>
      <c r="AB17" s="37">
        <v>2497.6424081462651</v>
      </c>
      <c r="AC17" s="37">
        <v>2573.2007194960829</v>
      </c>
      <c r="AD17" s="37">
        <v>2660.0384381326571</v>
      </c>
      <c r="AE17" s="37">
        <v>2738.1322304900182</v>
      </c>
      <c r="AF17" s="37">
        <v>2645.4795014171841</v>
      </c>
      <c r="AG17" s="37">
        <v>2666.4158556037246</v>
      </c>
      <c r="AH17" s="37"/>
    </row>
    <row r="18" spans="2:35" x14ac:dyDescent="0.2">
      <c r="B18" s="9" t="s">
        <v>87</v>
      </c>
      <c r="C18" s="37">
        <f>SUM(C19:C20)</f>
        <v>4802.7201582244297</v>
      </c>
      <c r="D18" s="37">
        <f t="shared" ref="D18:Y18" si="4">SUM(D19:D20)</f>
        <v>4767.6561852851319</v>
      </c>
      <c r="E18" s="37">
        <f>SUM(E19:E20)</f>
        <v>4684.9044703578384</v>
      </c>
      <c r="F18" s="37">
        <f t="shared" si="4"/>
        <v>4826.7672856095305</v>
      </c>
      <c r="G18" s="37">
        <f t="shared" si="4"/>
        <v>5016.6742733808624</v>
      </c>
      <c r="H18" s="37">
        <f t="shared" si="4"/>
        <v>5232.1537564672817</v>
      </c>
      <c r="I18" s="37">
        <f t="shared" si="4"/>
        <v>5239.3008586078377</v>
      </c>
      <c r="J18" s="37">
        <f t="shared" si="4"/>
        <v>5067.3415367542184</v>
      </c>
      <c r="K18" s="37">
        <f t="shared" si="4"/>
        <v>5392.6712281517675</v>
      </c>
      <c r="L18" s="37">
        <f t="shared" si="4"/>
        <v>5400.3359669295896</v>
      </c>
      <c r="M18" s="37">
        <f t="shared" si="4"/>
        <v>5154.2641576201268</v>
      </c>
      <c r="N18" s="37">
        <f t="shared" si="4"/>
        <v>4921.5520834137842</v>
      </c>
      <c r="O18" s="37">
        <f t="shared" si="4"/>
        <v>4875.1716687544831</v>
      </c>
      <c r="P18" s="37">
        <f t="shared" si="4"/>
        <v>5056.1306956308345</v>
      </c>
      <c r="Q18" s="37">
        <f t="shared" si="4"/>
        <v>4930.8614864118899</v>
      </c>
      <c r="R18" s="37">
        <f t="shared" si="4"/>
        <v>4810.1467894650559</v>
      </c>
      <c r="S18" s="37">
        <f t="shared" si="4"/>
        <v>4733.5674405629197</v>
      </c>
      <c r="T18" s="37">
        <f t="shared" si="4"/>
        <v>4545.0494274703342</v>
      </c>
      <c r="U18" s="37">
        <f t="shared" si="4"/>
        <v>4427.9020319207466</v>
      </c>
      <c r="V18" s="37">
        <f t="shared" si="4"/>
        <v>4311.3931724462636</v>
      </c>
      <c r="W18" s="37">
        <f t="shared" si="4"/>
        <v>4572.8654086497045</v>
      </c>
      <c r="X18" s="37">
        <f t="shared" si="4"/>
        <v>4193.4048058666212</v>
      </c>
      <c r="Y18" s="37">
        <f t="shared" si="4"/>
        <v>4343.1930445269936</v>
      </c>
      <c r="Z18" s="37">
        <f>SUM(Z19:Z20)</f>
        <v>4730.1058509242421</v>
      </c>
      <c r="AA18" s="37">
        <f>SUM(AA19:AA20)</f>
        <v>4537.4118164581914</v>
      </c>
      <c r="AB18" s="37">
        <f>SUM(AB19:AB20)</f>
        <v>4554.7119270056419</v>
      </c>
      <c r="AC18" s="37">
        <f>SUM(AC19:AC20)</f>
        <v>4607.894580403602</v>
      </c>
      <c r="AD18" s="37">
        <f t="shared" ref="AD18:AE18" si="5">SUM(AD19:AD20)</f>
        <v>4870.514137328677</v>
      </c>
      <c r="AE18" s="37">
        <f t="shared" si="5"/>
        <v>5153.2349568443769</v>
      </c>
      <c r="AF18" s="37">
        <f t="shared" ref="AF18:AG18" si="6">SUM(AF19:AF20)</f>
        <v>4821.3645080528686</v>
      </c>
      <c r="AG18" s="37">
        <f t="shared" si="6"/>
        <v>4853.0684558240191</v>
      </c>
      <c r="AH18" s="37"/>
    </row>
    <row r="19" spans="2:35" ht="18" x14ac:dyDescent="0.2">
      <c r="B19" s="38" t="s">
        <v>110</v>
      </c>
      <c r="C19" s="37">
        <v>4097.1223131289526</v>
      </c>
      <c r="D19" s="37">
        <v>4057.5729945463295</v>
      </c>
      <c r="E19" s="37">
        <v>3964.7727193584351</v>
      </c>
      <c r="F19" s="37">
        <v>4106.7790683647481</v>
      </c>
      <c r="G19" s="37">
        <v>4280.5697192949974</v>
      </c>
      <c r="H19" s="37">
        <v>4482.4804051172678</v>
      </c>
      <c r="I19" s="37">
        <v>4476.2125600966092</v>
      </c>
      <c r="J19" s="37">
        <v>4311.7431817728557</v>
      </c>
      <c r="K19" s="37">
        <v>4596.1820116756653</v>
      </c>
      <c r="L19" s="37">
        <v>4606.1979899004609</v>
      </c>
      <c r="M19" s="37">
        <v>4398.6693904941567</v>
      </c>
      <c r="N19" s="37">
        <v>4189.2519451097205</v>
      </c>
      <c r="O19" s="37">
        <v>4149.0091889058485</v>
      </c>
      <c r="P19" s="37">
        <v>4315.5527734888765</v>
      </c>
      <c r="Q19" s="37">
        <v>4209.1569616958859</v>
      </c>
      <c r="R19" s="37">
        <v>4104.1112780115436</v>
      </c>
      <c r="S19" s="37">
        <v>4028.8651104159412</v>
      </c>
      <c r="T19" s="37">
        <v>3879.5101827240569</v>
      </c>
      <c r="U19" s="37">
        <v>3760.0527957504473</v>
      </c>
      <c r="V19" s="37">
        <v>3645.236614806478</v>
      </c>
      <c r="W19" s="37">
        <v>3888.7914424614492</v>
      </c>
      <c r="X19" s="37">
        <v>3557.2649120656401</v>
      </c>
      <c r="Y19" s="37">
        <v>3688.9587977556316</v>
      </c>
      <c r="Z19" s="37">
        <v>4040.0957066740807</v>
      </c>
      <c r="AA19" s="37">
        <v>3867.3994093164883</v>
      </c>
      <c r="AB19" s="37">
        <v>3865.0858914906403</v>
      </c>
      <c r="AC19" s="37">
        <v>3892.730621423736</v>
      </c>
      <c r="AD19" s="37">
        <v>4121.734861490062</v>
      </c>
      <c r="AE19" s="37">
        <v>4363.2867779075814</v>
      </c>
      <c r="AF19" s="37">
        <v>4087.8276530330681</v>
      </c>
      <c r="AG19" s="37">
        <v>4126.5079345242675</v>
      </c>
      <c r="AH19" s="37"/>
    </row>
    <row r="20" spans="2:35" ht="18" x14ac:dyDescent="0.2">
      <c r="B20" s="38" t="s">
        <v>111</v>
      </c>
      <c r="C20" s="37">
        <v>705.59784509547683</v>
      </c>
      <c r="D20" s="37">
        <v>710.08319073880261</v>
      </c>
      <c r="E20" s="37">
        <v>720.13175099940281</v>
      </c>
      <c r="F20" s="37">
        <v>719.9882172447825</v>
      </c>
      <c r="G20" s="37">
        <v>736.10455408586483</v>
      </c>
      <c r="H20" s="37">
        <v>749.67335135001372</v>
      </c>
      <c r="I20" s="37">
        <v>763.08829851122823</v>
      </c>
      <c r="J20" s="37">
        <v>755.5983549813626</v>
      </c>
      <c r="K20" s="37">
        <v>796.48921647610223</v>
      </c>
      <c r="L20" s="37">
        <v>794.13797702912825</v>
      </c>
      <c r="M20" s="37">
        <v>755.59476712597029</v>
      </c>
      <c r="N20" s="37">
        <v>732.30013830406415</v>
      </c>
      <c r="O20" s="37">
        <v>726.16247984863469</v>
      </c>
      <c r="P20" s="37">
        <v>740.57792214195842</v>
      </c>
      <c r="Q20" s="37">
        <v>721.70452471600356</v>
      </c>
      <c r="R20" s="37">
        <v>706.03551145351219</v>
      </c>
      <c r="S20" s="37">
        <v>704.70233014697862</v>
      </c>
      <c r="T20" s="37">
        <v>665.53924474627763</v>
      </c>
      <c r="U20" s="37">
        <v>667.8492361702996</v>
      </c>
      <c r="V20" s="37">
        <v>666.15655763978589</v>
      </c>
      <c r="W20" s="37">
        <v>684.07396618825555</v>
      </c>
      <c r="X20" s="37">
        <v>636.13989380098133</v>
      </c>
      <c r="Y20" s="37">
        <v>654.23424677136177</v>
      </c>
      <c r="Z20" s="37">
        <v>690.01014425016149</v>
      </c>
      <c r="AA20" s="37">
        <v>670.01240714170297</v>
      </c>
      <c r="AB20" s="37">
        <v>689.62603551500194</v>
      </c>
      <c r="AC20" s="37">
        <v>715.16395897986581</v>
      </c>
      <c r="AD20" s="37">
        <v>748.77927583861447</v>
      </c>
      <c r="AE20" s="37">
        <v>789.94817893679533</v>
      </c>
      <c r="AF20" s="37">
        <v>733.53685501980067</v>
      </c>
      <c r="AG20" s="37">
        <v>726.5605212997516</v>
      </c>
      <c r="AH20" s="37"/>
    </row>
    <row r="21" spans="2:35" x14ac:dyDescent="0.2">
      <c r="B21" s="9" t="s">
        <v>88</v>
      </c>
      <c r="C21" s="37">
        <v>355.036</v>
      </c>
      <c r="D21" s="37">
        <v>315.14515999999998</v>
      </c>
      <c r="E21" s="37">
        <v>255.60083999999998</v>
      </c>
      <c r="F21" s="37">
        <v>357.2998</v>
      </c>
      <c r="G21" s="37">
        <v>269.64124000000004</v>
      </c>
      <c r="H21" s="37">
        <v>494.59520000000003</v>
      </c>
      <c r="I21" s="37">
        <v>484.03343999999993</v>
      </c>
      <c r="J21" s="37">
        <v>423.48680000000002</v>
      </c>
      <c r="K21" s="37">
        <v>305.58044000000001</v>
      </c>
      <c r="L21" s="37">
        <v>383.22723999999999</v>
      </c>
      <c r="M21" s="37">
        <v>366.38315999999998</v>
      </c>
      <c r="N21" s="37">
        <v>385.28247999999996</v>
      </c>
      <c r="O21" s="37">
        <v>273.89956000000001</v>
      </c>
      <c r="P21" s="37">
        <v>386.76</v>
      </c>
      <c r="Q21" s="37">
        <v>240.79571999999996</v>
      </c>
      <c r="R21" s="37">
        <v>266.73371999999995</v>
      </c>
      <c r="S21" s="37">
        <v>254.85636</v>
      </c>
      <c r="T21" s="37">
        <v>376.76671999999996</v>
      </c>
      <c r="U21" s="37">
        <v>262.20744000000002</v>
      </c>
      <c r="V21" s="37">
        <v>307.32239999999996</v>
      </c>
      <c r="W21" s="37">
        <v>427.93387999999993</v>
      </c>
      <c r="X21" s="37">
        <v>360.67856</v>
      </c>
      <c r="Y21" s="37">
        <v>229.39619999999999</v>
      </c>
      <c r="Z21" s="37">
        <v>515.69275999999991</v>
      </c>
      <c r="AA21" s="37">
        <v>391.07495680000005</v>
      </c>
      <c r="AB21" s="37">
        <v>401.14668</v>
      </c>
      <c r="AC21" s="37">
        <v>433.59667999999999</v>
      </c>
      <c r="AD21" s="37">
        <v>332.74647999999996</v>
      </c>
      <c r="AE21" s="37">
        <v>461.05708000000004</v>
      </c>
      <c r="AF21" s="37">
        <v>343.90247759999994</v>
      </c>
      <c r="AG21" s="37">
        <v>399.48303999999996</v>
      </c>
      <c r="AH21" s="37"/>
    </row>
    <row r="22" spans="2:35" x14ac:dyDescent="0.2">
      <c r="B22" s="9" t="s">
        <v>89</v>
      </c>
      <c r="C22" s="37">
        <v>96.677023188405784</v>
      </c>
      <c r="D22" s="37">
        <v>99.628382821946872</v>
      </c>
      <c r="E22" s="37">
        <v>118.08579710144927</v>
      </c>
      <c r="F22" s="37">
        <v>99.875217391304361</v>
      </c>
      <c r="G22" s="37">
        <v>98.719420289855051</v>
      </c>
      <c r="H22" s="37">
        <v>86.267101449275344</v>
      </c>
      <c r="I22" s="37">
        <v>87.18695652173912</v>
      </c>
      <c r="J22" s="37">
        <v>82.633913043478259</v>
      </c>
      <c r="K22" s="37">
        <v>95.371594202898564</v>
      </c>
      <c r="L22" s="37">
        <v>103.53391304347825</v>
      </c>
      <c r="M22" s="37">
        <v>91.8436231884058</v>
      </c>
      <c r="N22" s="37">
        <v>83.63666666666667</v>
      </c>
      <c r="O22" s="37">
        <v>80.805362318840594</v>
      </c>
      <c r="P22" s="37">
        <v>78.482608695652175</v>
      </c>
      <c r="Q22" s="37">
        <v>66.857681159420295</v>
      </c>
      <c r="R22" s="37">
        <v>60.814599999999999</v>
      </c>
      <c r="S22" s="37">
        <v>64.755533333333346</v>
      </c>
      <c r="T22" s="37">
        <v>50.899933333333344</v>
      </c>
      <c r="U22" s="37">
        <v>66.973133333333351</v>
      </c>
      <c r="V22" s="37">
        <v>89.020800000000008</v>
      </c>
      <c r="W22" s="37">
        <v>98.243200000000016</v>
      </c>
      <c r="X22" s="37">
        <v>70.265799999999999</v>
      </c>
      <c r="Y22" s="37">
        <v>46.351066666666675</v>
      </c>
      <c r="Z22" s="37">
        <v>47.090266666666672</v>
      </c>
      <c r="AA22" s="37">
        <v>54.549733333333336</v>
      </c>
      <c r="AB22" s="37">
        <v>64.265666666666661</v>
      </c>
      <c r="AC22" s="37">
        <v>79.107600000000019</v>
      </c>
      <c r="AD22" s="37">
        <v>83.988666666666674</v>
      </c>
      <c r="AE22" s="37">
        <v>88.762666666666675</v>
      </c>
      <c r="AF22" s="37">
        <v>91.980533333333341</v>
      </c>
      <c r="AG22" s="37">
        <v>109.40233333333333</v>
      </c>
      <c r="AH22" s="37"/>
    </row>
    <row r="23" spans="2:35" ht="18" x14ac:dyDescent="0.2">
      <c r="B23" s="8" t="s">
        <v>117</v>
      </c>
      <c r="C23" s="39">
        <f>C16+C17+C18+C21+C22</f>
        <v>19668.606347909565</v>
      </c>
      <c r="D23" s="39">
        <f t="shared" ref="D23:Y23" si="7">D16+D17+D18+D21+D22</f>
        <v>19914.530053658927</v>
      </c>
      <c r="E23" s="39">
        <f t="shared" si="7"/>
        <v>20070.946108177151</v>
      </c>
      <c r="F23" s="39">
        <f t="shared" si="7"/>
        <v>20437.53803590528</v>
      </c>
      <c r="G23" s="39">
        <f t="shared" si="7"/>
        <v>20556.232325577384</v>
      </c>
      <c r="H23" s="39">
        <f t="shared" si="7"/>
        <v>21112.769111202189</v>
      </c>
      <c r="I23" s="39">
        <f t="shared" si="7"/>
        <v>21626.980245971816</v>
      </c>
      <c r="J23" s="39">
        <f t="shared" si="7"/>
        <v>21836.170605936641</v>
      </c>
      <c r="K23" s="39">
        <f t="shared" si="7"/>
        <v>22393.611413779421</v>
      </c>
      <c r="L23" s="39">
        <f t="shared" si="7"/>
        <v>22078.409497642038</v>
      </c>
      <c r="M23" s="39">
        <f t="shared" si="7"/>
        <v>21182.750820346406</v>
      </c>
      <c r="N23" s="39">
        <f t="shared" si="7"/>
        <v>20977.061385273424</v>
      </c>
      <c r="O23" s="39">
        <f t="shared" si="7"/>
        <v>20731.388171983308</v>
      </c>
      <c r="P23" s="39">
        <f t="shared" si="7"/>
        <v>21032.152144071795</v>
      </c>
      <c r="Q23" s="39">
        <f t="shared" si="7"/>
        <v>20655.584811324796</v>
      </c>
      <c r="R23" s="39">
        <f t="shared" si="7"/>
        <v>20487.522144994866</v>
      </c>
      <c r="S23" s="39">
        <f t="shared" si="7"/>
        <v>20494.82814796704</v>
      </c>
      <c r="T23" s="39">
        <f t="shared" si="7"/>
        <v>19885.847394464705</v>
      </c>
      <c r="U23" s="39">
        <f t="shared" si="7"/>
        <v>19653.809793538094</v>
      </c>
      <c r="V23" s="39">
        <f t="shared" si="7"/>
        <v>19358.808421837486</v>
      </c>
      <c r="W23" s="39">
        <f t="shared" si="7"/>
        <v>19427.950931649837</v>
      </c>
      <c r="X23" s="39">
        <f t="shared" si="7"/>
        <v>18821.033674281978</v>
      </c>
      <c r="Y23" s="39">
        <f t="shared" si="7"/>
        <v>19706.416769587759</v>
      </c>
      <c r="Z23" s="39">
        <f>Z16+Z17+Z18+Z21+Z22</f>
        <v>20504.138754736538</v>
      </c>
      <c r="AA23" s="39">
        <f>AA16+AA17+AA18+AA21+AA22</f>
        <v>20056.241500333777</v>
      </c>
      <c r="AB23" s="39">
        <f>AB16+AB17+AB18+AB21+AB22</f>
        <v>20620.342816533506</v>
      </c>
      <c r="AC23" s="39">
        <f>AC16+AC17+AC18+AC21+AC22</f>
        <v>21161.487875248273</v>
      </c>
      <c r="AD23" s="39">
        <f t="shared" ref="AD23:AE23" si="8">AD16+AD17+AD18+AD21+AD22</f>
        <v>21897.67203945429</v>
      </c>
      <c r="AE23" s="39">
        <f t="shared" si="8"/>
        <v>22719.205917840129</v>
      </c>
      <c r="AF23" s="39">
        <f t="shared" ref="AF23" si="9">AF16+AF17+AF18+AF21+AF22</f>
        <v>21789.780503166527</v>
      </c>
      <c r="AG23" s="39">
        <f>AG16+AG17+AG18+AG21+AG22</f>
        <v>22133.28233826856</v>
      </c>
      <c r="AH23" s="39"/>
    </row>
    <row r="24" spans="2:35" x14ac:dyDescent="0.2">
      <c r="B24" s="2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</row>
    <row r="25" spans="2:35" x14ac:dyDescent="0.2">
      <c r="B25" s="8" t="s">
        <v>7</v>
      </c>
    </row>
    <row r="27" spans="2:35" x14ac:dyDescent="0.2">
      <c r="B27" s="4" t="s">
        <v>46</v>
      </c>
      <c r="C27" s="4">
        <v>1990</v>
      </c>
      <c r="D27" s="4">
        <v>1991</v>
      </c>
      <c r="E27" s="4">
        <v>1992</v>
      </c>
      <c r="F27" s="4">
        <v>1993</v>
      </c>
      <c r="G27" s="4">
        <v>1994</v>
      </c>
      <c r="H27" s="4">
        <v>1995</v>
      </c>
      <c r="I27" s="4">
        <v>1996</v>
      </c>
      <c r="J27" s="4">
        <v>1997</v>
      </c>
      <c r="K27" s="4">
        <v>1998</v>
      </c>
      <c r="L27" s="4">
        <v>1999</v>
      </c>
      <c r="M27" s="4">
        <v>2000</v>
      </c>
      <c r="N27" s="4">
        <v>2001</v>
      </c>
      <c r="O27" s="4">
        <v>2002</v>
      </c>
      <c r="P27" s="4">
        <v>2003</v>
      </c>
      <c r="Q27" s="4">
        <v>2004</v>
      </c>
      <c r="R27" s="4">
        <v>2005</v>
      </c>
      <c r="S27" s="4">
        <v>2006</v>
      </c>
      <c r="T27" s="4">
        <v>2007</v>
      </c>
      <c r="U27" s="4">
        <v>2008</v>
      </c>
      <c r="V27" s="4">
        <v>2009</v>
      </c>
      <c r="W27" s="4">
        <v>2010</v>
      </c>
      <c r="X27" s="4">
        <v>2011</v>
      </c>
      <c r="Y27" s="4">
        <v>2012</v>
      </c>
      <c r="Z27" s="4">
        <v>2013</v>
      </c>
      <c r="AA27" s="4">
        <v>2014</v>
      </c>
      <c r="AB27" s="4">
        <v>2015</v>
      </c>
      <c r="AC27" s="4">
        <v>2016</v>
      </c>
      <c r="AD27" s="4">
        <v>2017</v>
      </c>
      <c r="AE27" s="4">
        <v>2018</v>
      </c>
      <c r="AF27" s="4">
        <v>2019</v>
      </c>
      <c r="AG27" s="4">
        <v>2020</v>
      </c>
      <c r="AH27" s="4"/>
    </row>
    <row r="28" spans="2:35" x14ac:dyDescent="0.2">
      <c r="B28" s="9" t="s">
        <v>85</v>
      </c>
      <c r="C28" s="23">
        <f>(C16-C4)/C4</f>
        <v>9.6925909085550412E-3</v>
      </c>
      <c r="D28" s="23">
        <f t="shared" ref="D28:Y35" si="10">(D16-D4)/D4</f>
        <v>9.8041413539107294E-3</v>
      </c>
      <c r="E28" s="23">
        <f t="shared" si="10"/>
        <v>1.0152432032979181E-2</v>
      </c>
      <c r="F28" s="23">
        <f t="shared" si="10"/>
        <v>7.3549941423797288E-3</v>
      </c>
      <c r="G28" s="23">
        <f t="shared" si="10"/>
        <v>8.6835068676353808E-3</v>
      </c>
      <c r="H28" s="23">
        <f t="shared" si="10"/>
        <v>8.0176054084484995E-3</v>
      </c>
      <c r="I28" s="23">
        <f t="shared" si="10"/>
        <v>5.4948705459913648E-3</v>
      </c>
      <c r="J28" s="23">
        <f t="shared" si="10"/>
        <v>7.8985052182104689E-3</v>
      </c>
      <c r="K28" s="23">
        <f t="shared" si="10"/>
        <v>4.93438400922557E-3</v>
      </c>
      <c r="L28" s="23">
        <f t="shared" si="10"/>
        <v>2.887131929774806E-3</v>
      </c>
      <c r="M28" s="23">
        <f t="shared" si="10"/>
        <v>4.9419273223798221E-3</v>
      </c>
      <c r="N28" s="23">
        <f t="shared" si="10"/>
        <v>5.9108123285276405E-3</v>
      </c>
      <c r="O28" s="23">
        <f t="shared" si="10"/>
        <v>1.0029933302198068E-2</v>
      </c>
      <c r="P28" s="23">
        <f t="shared" si="10"/>
        <v>9.6758872341569102E-3</v>
      </c>
      <c r="Q28" s="23">
        <f t="shared" si="10"/>
        <v>6.1418506115029697E-3</v>
      </c>
      <c r="R28" s="23">
        <f t="shared" si="10"/>
        <v>-1.3179287821956916E-3</v>
      </c>
      <c r="S28" s="23">
        <f t="shared" si="10"/>
        <v>-4.1124944865494981E-3</v>
      </c>
      <c r="T28" s="23">
        <f t="shared" si="10"/>
        <v>-4.7820209624480775E-3</v>
      </c>
      <c r="U28" s="23">
        <f t="shared" si="10"/>
        <v>-4.1673906934960488E-3</v>
      </c>
      <c r="V28" s="23">
        <f t="shared" si="10"/>
        <v>-4.2516243872808253E-3</v>
      </c>
      <c r="W28" s="23">
        <f t="shared" si="10"/>
        <v>-1.4764058372207858E-3</v>
      </c>
      <c r="X28" s="23">
        <f t="shared" si="10"/>
        <v>-2.3772993048381497E-4</v>
      </c>
      <c r="Y28" s="23">
        <f t="shared" si="10"/>
        <v>-2.4545099163251895E-3</v>
      </c>
      <c r="Z28" s="23">
        <f t="shared" ref="Z28:AC35" si="11">(Z16-Z4)/Z4</f>
        <v>-3.2949749720907425E-3</v>
      </c>
      <c r="AA28" s="23">
        <f t="shared" si="11"/>
        <v>-4.8523709443218195E-3</v>
      </c>
      <c r="AB28" s="23">
        <f t="shared" si="11"/>
        <v>-4.743111125664919E-3</v>
      </c>
      <c r="AC28" s="23">
        <f t="shared" si="11"/>
        <v>-4.0302527417859051E-3</v>
      </c>
      <c r="AD28" s="23">
        <f t="shared" ref="AD28:AE28" si="12">(AD16-AD4)/AD4</f>
        <v>-3.1951716696343594E-3</v>
      </c>
      <c r="AE28" s="23">
        <f t="shared" si="12"/>
        <v>-2.2671548698825292E-3</v>
      </c>
      <c r="AF28" s="23">
        <f t="shared" ref="AF28:AG28" si="13">(AF16-AF4)/AF4</f>
        <v>-4.1214690532611229E-3</v>
      </c>
      <c r="AG28" s="23">
        <f t="shared" si="13"/>
        <v>-9.1771976422688718E-4</v>
      </c>
      <c r="AH28" s="23"/>
      <c r="AI28" s="28">
        <f>AVERAGE(C28:AG28)</f>
        <v>1.9805884864196096E-3</v>
      </c>
    </row>
    <row r="29" spans="2:35" x14ac:dyDescent="0.2">
      <c r="B29" s="9" t="s">
        <v>86</v>
      </c>
      <c r="C29" s="23">
        <f>(C17-C5)/C5</f>
        <v>0.11573548634515236</v>
      </c>
      <c r="D29" s="23">
        <f t="shared" ref="D29:R29" si="14">(D17-D5)/D5</f>
        <v>0.11435052899651733</v>
      </c>
      <c r="E29" s="23">
        <f t="shared" si="14"/>
        <v>0.1120124501463599</v>
      </c>
      <c r="F29" s="23">
        <f t="shared" si="14"/>
        <v>0.11373830767067243</v>
      </c>
      <c r="G29" s="23">
        <f t="shared" si="14"/>
        <v>0.11741050957420263</v>
      </c>
      <c r="H29" s="23">
        <f t="shared" si="14"/>
        <v>0.12106649014228343</v>
      </c>
      <c r="I29" s="23">
        <f t="shared" si="14"/>
        <v>0.12290815667770955</v>
      </c>
      <c r="J29" s="23">
        <f t="shared" si="14"/>
        <v>0.12704749649414829</v>
      </c>
      <c r="K29" s="23">
        <f t="shared" si="14"/>
        <v>0.12433782189860665</v>
      </c>
      <c r="L29" s="23">
        <f t="shared" si="14"/>
        <v>0.12320154286184003</v>
      </c>
      <c r="M29" s="23">
        <f t="shared" si="14"/>
        <v>0.1246380497267473</v>
      </c>
      <c r="N29" s="23">
        <f t="shared" si="14"/>
        <v>0.12872207988649256</v>
      </c>
      <c r="O29" s="23">
        <f t="shared" si="14"/>
        <v>0.13424102486912362</v>
      </c>
      <c r="P29" s="23">
        <f t="shared" si="14"/>
        <v>0.13368609694136757</v>
      </c>
      <c r="Q29" s="23">
        <f t="shared" si="14"/>
        <v>0.13207778023478547</v>
      </c>
      <c r="R29" s="23">
        <f t="shared" si="14"/>
        <v>0.13545975093673288</v>
      </c>
      <c r="S29" s="23">
        <f t="shared" si="10"/>
        <v>0.13746690011620366</v>
      </c>
      <c r="T29" s="23">
        <f t="shared" si="10"/>
        <v>0.13928511541832639</v>
      </c>
      <c r="U29" s="23">
        <f t="shared" si="10"/>
        <v>0.14363885318537425</v>
      </c>
      <c r="V29" s="23">
        <f t="shared" si="10"/>
        <v>0.14602876340845117</v>
      </c>
      <c r="W29" s="23">
        <f t="shared" si="10"/>
        <v>0.14892143892767853</v>
      </c>
      <c r="X29" s="23">
        <f t="shared" si="10"/>
        <v>0.1482532332408808</v>
      </c>
      <c r="Y29" s="23">
        <f t="shared" si="10"/>
        <v>0.14684711024139691</v>
      </c>
      <c r="Z29" s="23">
        <f t="shared" si="11"/>
        <v>0.14474251082508169</v>
      </c>
      <c r="AA29" s="23">
        <f t="shared" si="11"/>
        <v>0.14316159353890923</v>
      </c>
      <c r="AB29" s="23">
        <f t="shared" si="11"/>
        <v>0.14367676122409495</v>
      </c>
      <c r="AC29" s="23">
        <f t="shared" si="11"/>
        <v>0.14479157450598731</v>
      </c>
      <c r="AD29" s="23">
        <f t="shared" ref="AD29:AE29" si="15">(AD17-AD5)/AD5</f>
        <v>0.14996456602204866</v>
      </c>
      <c r="AE29" s="23">
        <f t="shared" si="15"/>
        <v>0.14833898773465259</v>
      </c>
      <c r="AF29" s="23">
        <f t="shared" ref="AF29:AG29" si="16">(AF17-AF5)/AF5</f>
        <v>0.15469350343526897</v>
      </c>
      <c r="AG29" s="23">
        <f t="shared" si="16"/>
        <v>0.1468751046798541</v>
      </c>
      <c r="AH29" s="23"/>
      <c r="AI29" s="28">
        <f t="shared" ref="AI29:AI34" si="17">AVERAGE(C29:AG29)</f>
        <v>0.13442966419054683</v>
      </c>
    </row>
    <row r="30" spans="2:35" x14ac:dyDescent="0.2">
      <c r="B30" s="9" t="s">
        <v>87</v>
      </c>
      <c r="C30" s="23">
        <f>(C18-C6)/C6</f>
        <v>-7.1498345726240156E-2</v>
      </c>
      <c r="D30" s="23">
        <f t="shared" si="10"/>
        <v>-7.4020671737257751E-2</v>
      </c>
      <c r="E30" s="23">
        <f>(E18-E6)/E6</f>
        <v>-7.6754356668547061E-2</v>
      </c>
      <c r="F30" s="23">
        <f t="shared" si="10"/>
        <v>-6.8000039663745196E-2</v>
      </c>
      <c r="G30" s="23">
        <f t="shared" si="10"/>
        <v>-6.7445401755960838E-2</v>
      </c>
      <c r="H30" s="23">
        <f t="shared" si="10"/>
        <v>-6.6750948121413259E-2</v>
      </c>
      <c r="I30" s="23">
        <f t="shared" si="10"/>
        <v>-6.9501015257458235E-2</v>
      </c>
      <c r="J30" s="23">
        <f t="shared" si="10"/>
        <v>-7.4051070611956232E-2</v>
      </c>
      <c r="K30" s="23">
        <f t="shared" si="10"/>
        <v>-6.8436042306756317E-2</v>
      </c>
      <c r="L30" s="23">
        <f t="shared" si="10"/>
        <v>-6.7295656899277648E-2</v>
      </c>
      <c r="M30" s="23">
        <f t="shared" si="10"/>
        <v>-6.7916718718046748E-2</v>
      </c>
      <c r="N30" s="23">
        <f t="shared" si="10"/>
        <v>-6.7487694357045866E-2</v>
      </c>
      <c r="O30" s="23">
        <f t="shared" si="10"/>
        <v>-6.6257531776542894E-2</v>
      </c>
      <c r="P30" s="23">
        <f t="shared" si="10"/>
        <v>-5.9536963733805064E-2</v>
      </c>
      <c r="Q30" s="23">
        <f t="shared" si="10"/>
        <v>-6.6204130535375272E-2</v>
      </c>
      <c r="R30" s="23">
        <f>(R18-R6)/R6</f>
        <v>-6.2887971143411811E-2</v>
      </c>
      <c r="S30" s="23">
        <f t="shared" si="10"/>
        <v>-4.0733455576640626E-2</v>
      </c>
      <c r="T30" s="23">
        <f t="shared" si="10"/>
        <v>-4.2705301961279779E-2</v>
      </c>
      <c r="U30" s="23">
        <f t="shared" si="10"/>
        <v>-5.8316906875377238E-2</v>
      </c>
      <c r="V30" s="23">
        <f t="shared" si="10"/>
        <v>-5.6328900946737398E-2</v>
      </c>
      <c r="W30" s="23">
        <f t="shared" si="10"/>
        <v>-4.8765197867875539E-2</v>
      </c>
      <c r="X30" s="23">
        <f t="shared" si="10"/>
        <v>-5.8301254387835663E-2</v>
      </c>
      <c r="Y30" s="23">
        <f t="shared" si="10"/>
        <v>-6.0007100190517269E-2</v>
      </c>
      <c r="Z30" s="23">
        <f t="shared" si="11"/>
        <v>-5.5095221115975528E-2</v>
      </c>
      <c r="AA30" s="23">
        <f t="shared" si="11"/>
        <v>-5.3743318505113449E-2</v>
      </c>
      <c r="AB30" s="23">
        <f t="shared" si="11"/>
        <v>-5.5602157068311245E-2</v>
      </c>
      <c r="AC30" s="23">
        <f t="shared" si="11"/>
        <v>-5.4148314541204202E-2</v>
      </c>
      <c r="AD30" s="23">
        <f t="shared" ref="AD30:AE30" si="18">(AD18-AD6)/AD6</f>
        <v>-5.3573106169991364E-2</v>
      </c>
      <c r="AE30" s="23">
        <f t="shared" si="18"/>
        <v>-4.8215670241213461E-2</v>
      </c>
      <c r="AF30" s="23">
        <f t="shared" ref="AF30:AG30" si="19">(AF18-AF6)/AF6</f>
        <v>-5.4744753959936776E-2</v>
      </c>
      <c r="AG30" s="23">
        <f t="shared" si="19"/>
        <v>-5.2605845427124924E-2</v>
      </c>
      <c r="AH30" s="23"/>
      <c r="AI30" s="28">
        <f t="shared" si="17"/>
        <v>-6.086874399509596E-2</v>
      </c>
    </row>
    <row r="31" spans="2:35" ht="18" x14ac:dyDescent="0.2">
      <c r="B31" s="38" t="s">
        <v>110</v>
      </c>
      <c r="C31" s="23">
        <f>(C19-C7)/C7</f>
        <v>-0.12427620499680153</v>
      </c>
      <c r="D31" s="23">
        <f t="shared" si="10"/>
        <v>-0.12770622965830999</v>
      </c>
      <c r="E31" s="23">
        <f>(E19-E7)/E7</f>
        <v>-0.13247004708811219</v>
      </c>
      <c r="F31" s="23">
        <f t="shared" si="10"/>
        <v>-0.12189003242030187</v>
      </c>
      <c r="G31" s="23">
        <f t="shared" si="10"/>
        <v>-0.12018150445946314</v>
      </c>
      <c r="H31" s="23">
        <f t="shared" si="10"/>
        <v>-0.11803176870454495</v>
      </c>
      <c r="I31" s="23">
        <f t="shared" si="10"/>
        <v>-0.12179159202272154</v>
      </c>
      <c r="J31" s="23">
        <f t="shared" si="10"/>
        <v>-0.12778156627713613</v>
      </c>
      <c r="K31" s="23">
        <f t="shared" si="10"/>
        <v>-0.1213740950968341</v>
      </c>
      <c r="L31" s="23">
        <f t="shared" si="10"/>
        <v>-0.11993431101688108</v>
      </c>
      <c r="M31" s="23">
        <f t="shared" si="10"/>
        <v>-0.1206310102986414</v>
      </c>
      <c r="N31" s="23">
        <f t="shared" si="10"/>
        <v>-0.12121884845008379</v>
      </c>
      <c r="O31" s="23">
        <f t="shared" si="10"/>
        <v>-0.11991785271584852</v>
      </c>
      <c r="P31" s="23">
        <f t="shared" si="10"/>
        <v>-0.11224232367518788</v>
      </c>
      <c r="Q31" s="23">
        <f t="shared" si="10"/>
        <v>-0.11899618801449434</v>
      </c>
      <c r="R31" s="23">
        <f t="shared" si="10"/>
        <v>-0.11574319612100656</v>
      </c>
      <c r="S31" s="23">
        <f t="shared" si="10"/>
        <v>-9.5017163607749824E-2</v>
      </c>
      <c r="T31" s="23">
        <f t="shared" si="10"/>
        <v>-9.5855653588200168E-2</v>
      </c>
      <c r="U31" s="23">
        <f t="shared" si="10"/>
        <v>-0.11285364915274745</v>
      </c>
      <c r="V31" s="23">
        <f t="shared" si="10"/>
        <v>-0.11221331816551221</v>
      </c>
      <c r="W31" s="23">
        <f t="shared" si="10"/>
        <v>-0.1023741343568841</v>
      </c>
      <c r="X31" s="23">
        <f t="shared" si="10"/>
        <v>-0.11350123089411351</v>
      </c>
      <c r="Y31" s="23">
        <f t="shared" si="10"/>
        <v>-0.1145322389338138</v>
      </c>
      <c r="Z31" s="23">
        <f t="shared" si="11"/>
        <v>-0.10754038107925425</v>
      </c>
      <c r="AA31" s="23">
        <f t="shared" si="11"/>
        <v>-0.10701332465919079</v>
      </c>
      <c r="AB31" s="23">
        <f t="shared" si="11"/>
        <v>-0.11036954479301574</v>
      </c>
      <c r="AC31" s="23">
        <f t="shared" si="11"/>
        <v>-0.11031622759049553</v>
      </c>
      <c r="AD31" s="23">
        <f t="shared" ref="AD31:AE31" si="20">(AD19-AD7)/AD7</f>
        <v>-0.10929176539200521</v>
      </c>
      <c r="AE31" s="23">
        <f t="shared" si="20"/>
        <v>-0.10361456999690026</v>
      </c>
      <c r="AF31" s="23">
        <f t="shared" ref="AF31:AG31" si="21">(AF19-AF7)/AF7</f>
        <v>-0.10971565302966663</v>
      </c>
      <c r="AG31" s="23">
        <f t="shared" si="21"/>
        <v>-0.10658232888818203</v>
      </c>
      <c r="AH31" s="23"/>
      <c r="AI31" s="28">
        <f t="shared" si="17"/>
        <v>-0.11467670823045484</v>
      </c>
    </row>
    <row r="32" spans="2:35" ht="18" x14ac:dyDescent="0.2">
      <c r="B32" s="38" t="s">
        <v>111</v>
      </c>
      <c r="C32" s="23">
        <f>(C20-C8)/C8</f>
        <v>0.42835475192596278</v>
      </c>
      <c r="D32" s="23">
        <f t="shared" si="10"/>
        <v>0.42828250688879727</v>
      </c>
      <c r="E32" s="23">
        <f t="shared" si="10"/>
        <v>0.42826525984835789</v>
      </c>
      <c r="F32" s="23">
        <f t="shared" si="10"/>
        <v>0.43396544333021536</v>
      </c>
      <c r="G32" s="23">
        <f t="shared" si="10"/>
        <v>0.43152705753214587</v>
      </c>
      <c r="H32" s="23">
        <f t="shared" si="10"/>
        <v>0.43060635675361819</v>
      </c>
      <c r="I32" s="23">
        <f t="shared" si="10"/>
        <v>0.42993179843545465</v>
      </c>
      <c r="J32" s="23">
        <f t="shared" si="10"/>
        <v>0.42788908567497369</v>
      </c>
      <c r="K32" s="23">
        <f t="shared" si="10"/>
        <v>0.42808092785771246</v>
      </c>
      <c r="L32" s="23">
        <f t="shared" si="10"/>
        <v>0.42817466865022696</v>
      </c>
      <c r="M32" s="23">
        <f t="shared" si="10"/>
        <v>0.43170825172277982</v>
      </c>
      <c r="N32" s="23">
        <f t="shared" si="10"/>
        <v>0.43414504998981268</v>
      </c>
      <c r="O32" s="23">
        <f t="shared" si="10"/>
        <v>0.43293333636294662</v>
      </c>
      <c r="P32" s="23">
        <f t="shared" si="10"/>
        <v>0.43792915572430746</v>
      </c>
      <c r="Q32" s="23">
        <f>(Q20-Q8)/Q8</f>
        <v>0.43546806015799649</v>
      </c>
      <c r="R32" s="23">
        <f t="shared" si="10"/>
        <v>0.43609419603354449</v>
      </c>
      <c r="S32" s="23">
        <f t="shared" si="10"/>
        <v>0.4599165315226425</v>
      </c>
      <c r="T32" s="23">
        <f t="shared" si="10"/>
        <v>0.45633021793503714</v>
      </c>
      <c r="U32" s="23">
        <f t="shared" si="10"/>
        <v>0.44011635009170413</v>
      </c>
      <c r="V32" s="23">
        <f t="shared" si="10"/>
        <v>0.43951976545582766</v>
      </c>
      <c r="W32" s="23">
        <f t="shared" si="10"/>
        <v>0.4401970680088102</v>
      </c>
      <c r="X32" s="23">
        <f t="shared" si="10"/>
        <v>0.44475852904446728</v>
      </c>
      <c r="Y32" s="23">
        <f>(Y20-Y8)/Y8</f>
        <v>0.43996627365984642</v>
      </c>
      <c r="Z32" s="23">
        <f t="shared" si="11"/>
        <v>0.44056814944969402</v>
      </c>
      <c r="AA32" s="23">
        <f t="shared" si="11"/>
        <v>0.44318885603155528</v>
      </c>
      <c r="AB32" s="23">
        <f t="shared" si="11"/>
        <v>0.44189660474400316</v>
      </c>
      <c r="AC32" s="23">
        <f t="shared" si="11"/>
        <v>0.44105215749595605</v>
      </c>
      <c r="AD32" s="23">
        <f t="shared" ref="AD32:AE32" si="22">(AD20-AD8)/AD8</f>
        <v>0.44347896035313006</v>
      </c>
      <c r="AE32" s="23">
        <f t="shared" si="22"/>
        <v>0.44509050839373743</v>
      </c>
      <c r="AF32" s="23">
        <f t="shared" ref="AF32:AG32" si="23">(AF20-AF8)/AF8</f>
        <v>0.44114027361295738</v>
      </c>
      <c r="AG32" s="23">
        <f t="shared" si="23"/>
        <v>0.44228951703315861</v>
      </c>
      <c r="AH32" s="23"/>
      <c r="AI32" s="28">
        <f t="shared" si="17"/>
        <v>0.43751179579746391</v>
      </c>
    </row>
    <row r="33" spans="2:36" x14ac:dyDescent="0.2">
      <c r="B33" s="9" t="s">
        <v>88</v>
      </c>
      <c r="C33" s="23">
        <f t="shared" ref="C33:Y33" si="24">(C21-C9)/C9</f>
        <v>0</v>
      </c>
      <c r="D33" s="23">
        <f t="shared" si="24"/>
        <v>0</v>
      </c>
      <c r="E33" s="23">
        <f t="shared" si="24"/>
        <v>0</v>
      </c>
      <c r="F33" s="23">
        <f t="shared" si="24"/>
        <v>0</v>
      </c>
      <c r="G33" s="23">
        <f t="shared" si="24"/>
        <v>0</v>
      </c>
      <c r="H33" s="23">
        <f t="shared" si="24"/>
        <v>0</v>
      </c>
      <c r="I33" s="23">
        <f t="shared" si="24"/>
        <v>0</v>
      </c>
      <c r="J33" s="23">
        <f t="shared" si="24"/>
        <v>0</v>
      </c>
      <c r="K33" s="23">
        <f t="shared" si="24"/>
        <v>0</v>
      </c>
      <c r="L33" s="23">
        <f t="shared" si="24"/>
        <v>0</v>
      </c>
      <c r="M33" s="23">
        <f t="shared" si="24"/>
        <v>0</v>
      </c>
      <c r="N33" s="23">
        <f t="shared" si="24"/>
        <v>0</v>
      </c>
      <c r="O33" s="23">
        <f t="shared" si="24"/>
        <v>0</v>
      </c>
      <c r="P33" s="23">
        <f t="shared" si="24"/>
        <v>0</v>
      </c>
      <c r="Q33" s="23">
        <f t="shared" si="24"/>
        <v>0</v>
      </c>
      <c r="R33" s="23">
        <f t="shared" si="24"/>
        <v>0</v>
      </c>
      <c r="S33" s="23">
        <f t="shared" si="24"/>
        <v>0</v>
      </c>
      <c r="T33" s="23">
        <f t="shared" si="24"/>
        <v>0</v>
      </c>
      <c r="U33" s="23">
        <f t="shared" si="24"/>
        <v>0</v>
      </c>
      <c r="V33" s="23">
        <f t="shared" si="24"/>
        <v>0</v>
      </c>
      <c r="W33" s="23">
        <f t="shared" si="24"/>
        <v>0</v>
      </c>
      <c r="X33" s="23">
        <f t="shared" si="24"/>
        <v>0</v>
      </c>
      <c r="Y33" s="23">
        <f t="shared" si="24"/>
        <v>0</v>
      </c>
      <c r="Z33" s="23">
        <f t="shared" si="11"/>
        <v>0</v>
      </c>
      <c r="AA33" s="23">
        <f t="shared" si="11"/>
        <v>0</v>
      </c>
      <c r="AB33" s="23">
        <f t="shared" si="11"/>
        <v>0</v>
      </c>
      <c r="AC33" s="23">
        <f t="shared" si="11"/>
        <v>0</v>
      </c>
      <c r="AD33" s="23">
        <f t="shared" ref="AD33:AE33" si="25">(AD21-AD9)/AD9</f>
        <v>0</v>
      </c>
      <c r="AE33" s="23">
        <f t="shared" si="25"/>
        <v>0</v>
      </c>
      <c r="AF33" s="23">
        <f t="shared" ref="AF33:AG33" si="26">(AF21-AF9)/AF9</f>
        <v>0</v>
      </c>
      <c r="AG33" s="23">
        <f t="shared" si="26"/>
        <v>0</v>
      </c>
      <c r="AH33" s="23"/>
      <c r="AI33" s="28">
        <f t="shared" si="17"/>
        <v>0</v>
      </c>
    </row>
    <row r="34" spans="2:36" x14ac:dyDescent="0.2">
      <c r="B34" s="9" t="s">
        <v>89</v>
      </c>
      <c r="C34" s="23">
        <f t="shared" ref="C34:Y34" si="27">(C22-C10)/C10</f>
        <v>0</v>
      </c>
      <c r="D34" s="23">
        <f t="shared" si="27"/>
        <v>0</v>
      </c>
      <c r="E34" s="23">
        <f t="shared" si="27"/>
        <v>0</v>
      </c>
      <c r="F34" s="23">
        <f t="shared" si="27"/>
        <v>0</v>
      </c>
      <c r="G34" s="23">
        <f t="shared" si="27"/>
        <v>0</v>
      </c>
      <c r="H34" s="23">
        <f t="shared" si="27"/>
        <v>0</v>
      </c>
      <c r="I34" s="23">
        <f t="shared" si="27"/>
        <v>0</v>
      </c>
      <c r="J34" s="23">
        <f t="shared" si="27"/>
        <v>0</v>
      </c>
      <c r="K34" s="23">
        <f t="shared" si="27"/>
        <v>0</v>
      </c>
      <c r="L34" s="23">
        <f t="shared" si="27"/>
        <v>0</v>
      </c>
      <c r="M34" s="23">
        <f t="shared" si="27"/>
        <v>0</v>
      </c>
      <c r="N34" s="23">
        <f t="shared" si="27"/>
        <v>0</v>
      </c>
      <c r="O34" s="23">
        <f t="shared" si="27"/>
        <v>0</v>
      </c>
      <c r="P34" s="23">
        <f t="shared" si="27"/>
        <v>0</v>
      </c>
      <c r="Q34" s="23">
        <f t="shared" si="27"/>
        <v>0</v>
      </c>
      <c r="R34" s="23">
        <f t="shared" si="27"/>
        <v>0</v>
      </c>
      <c r="S34" s="23">
        <f t="shared" si="27"/>
        <v>0</v>
      </c>
      <c r="T34" s="23">
        <f t="shared" si="27"/>
        <v>0</v>
      </c>
      <c r="U34" s="23">
        <f t="shared" si="27"/>
        <v>0</v>
      </c>
      <c r="V34" s="23">
        <f t="shared" si="27"/>
        <v>0</v>
      </c>
      <c r="W34" s="23">
        <f t="shared" si="27"/>
        <v>0</v>
      </c>
      <c r="X34" s="23">
        <f t="shared" si="27"/>
        <v>0</v>
      </c>
      <c r="Y34" s="23">
        <f t="shared" si="27"/>
        <v>0</v>
      </c>
      <c r="Z34" s="23">
        <f t="shared" si="11"/>
        <v>0</v>
      </c>
      <c r="AA34" s="23">
        <f t="shared" si="11"/>
        <v>0</v>
      </c>
      <c r="AB34" s="23">
        <f t="shared" si="11"/>
        <v>0</v>
      </c>
      <c r="AC34" s="23">
        <f t="shared" si="11"/>
        <v>0</v>
      </c>
      <c r="AD34" s="23">
        <f t="shared" ref="AD34:AE34" si="28">(AD22-AD10)/AD10</f>
        <v>0</v>
      </c>
      <c r="AE34" s="23">
        <f t="shared" si="28"/>
        <v>0</v>
      </c>
      <c r="AF34" s="23">
        <f t="shared" ref="AF34:AG34" si="29">(AF22-AF10)/AF10</f>
        <v>0</v>
      </c>
      <c r="AG34" s="23">
        <f t="shared" si="29"/>
        <v>0</v>
      </c>
      <c r="AH34" s="23"/>
      <c r="AI34" s="28">
        <f t="shared" si="17"/>
        <v>0</v>
      </c>
    </row>
    <row r="35" spans="2:36" ht="18" x14ac:dyDescent="0.2">
      <c r="B35" s="8" t="s">
        <v>117</v>
      </c>
      <c r="C35" s="72">
        <f>(C23-C11)/C11</f>
        <v>-1.7399547608803123E-3</v>
      </c>
      <c r="D35" s="72">
        <f t="shared" si="10"/>
        <v>-1.9472537886058247E-3</v>
      </c>
      <c r="E35" s="72">
        <f t="shared" si="10"/>
        <v>-2.0066904607416048E-3</v>
      </c>
      <c r="F35" s="72">
        <f t="shared" si="10"/>
        <v>-1.5372493345957785E-3</v>
      </c>
      <c r="G35" s="72">
        <f t="shared" si="10"/>
        <v>-8.6059696850260508E-4</v>
      </c>
      <c r="H35" s="72">
        <f t="shared" si="10"/>
        <v>-1.3233085516761872E-3</v>
      </c>
      <c r="I35" s="72">
        <f t="shared" si="10"/>
        <v>-2.8003666076669193E-3</v>
      </c>
      <c r="J35" s="72">
        <f t="shared" si="10"/>
        <v>-1.0627145767856247E-3</v>
      </c>
      <c r="K35" s="72">
        <f t="shared" si="10"/>
        <v>-2.3507586326492794E-3</v>
      </c>
      <c r="L35" s="72">
        <f t="shared" si="10"/>
        <v>-3.8790292131463057E-3</v>
      </c>
      <c r="M35" s="72">
        <f t="shared" si="10"/>
        <v>-2.5117806182103856E-3</v>
      </c>
      <c r="N35" s="72">
        <f t="shared" si="10"/>
        <v>-4.6551855906242482E-4</v>
      </c>
      <c r="O35" s="72">
        <f t="shared" si="10"/>
        <v>3.1293526828776799E-3</v>
      </c>
      <c r="P35" s="72">
        <f t="shared" si="10"/>
        <v>3.9844524409034555E-3</v>
      </c>
      <c r="Q35" s="72">
        <f t="shared" si="10"/>
        <v>5.7681189604646313E-5</v>
      </c>
      <c r="R35" s="72">
        <f t="shared" si="10"/>
        <v>-2.747213564415612E-3</v>
      </c>
      <c r="S35" s="72">
        <f t="shared" si="10"/>
        <v>1.7377025993816258E-3</v>
      </c>
      <c r="T35" s="72">
        <f t="shared" si="10"/>
        <v>9.8446479712824904E-4</v>
      </c>
      <c r="U35" s="72">
        <f t="shared" si="10"/>
        <v>-1.7545833092869757E-3</v>
      </c>
      <c r="V35" s="72">
        <f t="shared" si="10"/>
        <v>-8.2567429443407443E-4</v>
      </c>
      <c r="W35" s="72">
        <f t="shared" si="10"/>
        <v>2.1636755603233414E-3</v>
      </c>
      <c r="X35" s="72">
        <f t="shared" si="10"/>
        <v>1.605610019633352E-3</v>
      </c>
      <c r="Y35" s="72">
        <f t="shared" si="10"/>
        <v>2.3289080944519265E-4</v>
      </c>
      <c r="Z35" s="72">
        <f t="shared" si="11"/>
        <v>-4.0175920537147586E-4</v>
      </c>
      <c r="AA35" s="72">
        <f t="shared" si="11"/>
        <v>-9.6298239483654121E-4</v>
      </c>
      <c r="AB35" s="72">
        <f t="shared" si="11"/>
        <v>-8.1570534453693664E-4</v>
      </c>
      <c r="AC35" s="72">
        <f t="shared" si="11"/>
        <v>3.3861395358618151E-4</v>
      </c>
      <c r="AD35" s="72">
        <f t="shared" ref="AD35:AE35" si="30">(AD23-AD11)/AD11</f>
        <v>1.2104920595251288E-3</v>
      </c>
      <c r="AE35" s="72">
        <f t="shared" si="30"/>
        <v>2.6570514185963391E-3</v>
      </c>
      <c r="AF35" s="72">
        <f t="shared" ref="AF35:AG35" si="31">(AF23-AF11)/AF11</f>
        <v>8.1344229049026091E-4</v>
      </c>
      <c r="AG35" s="72">
        <f t="shared" si="31"/>
        <v>2.6747828735300917E-3</v>
      </c>
      <c r="AH35" s="27"/>
      <c r="AI35" s="36">
        <f>AVERAGE(C35:AG35)</f>
        <v>-2.7106217710901037E-4</v>
      </c>
      <c r="AJ35" s="5" t="s">
        <v>43</v>
      </c>
    </row>
    <row r="38" spans="2:36" x14ac:dyDescent="0.2">
      <c r="C38" s="35">
        <f t="shared" ref="C38:X38" si="32">C23-C11</f>
        <v>-34.282134618268174</v>
      </c>
      <c r="D38" s="35">
        <f t="shared" si="32"/>
        <v>-38.854303284566413</v>
      </c>
      <c r="E38" s="35">
        <f t="shared" si="32"/>
        <v>-40.357160422179732</v>
      </c>
      <c r="F38" s="35">
        <f t="shared" si="32"/>
        <v>-31.465962776812376</v>
      </c>
      <c r="G38" s="35">
        <f t="shared" si="32"/>
        <v>-17.705868840275798</v>
      </c>
      <c r="H38" s="35">
        <f t="shared" si="32"/>
        <v>-27.975728435096244</v>
      </c>
      <c r="I38" s="35">
        <f t="shared" si="32"/>
        <v>-60.733549509503064</v>
      </c>
      <c r="J38" s="35">
        <f t="shared" si="32"/>
        <v>-23.230303986776562</v>
      </c>
      <c r="K38" s="35">
        <f t="shared" si="32"/>
        <v>-52.766015513614548</v>
      </c>
      <c r="L38" s="35">
        <f t="shared" si="32"/>
        <v>-85.976300000500487</v>
      </c>
      <c r="M38" s="35">
        <f t="shared" si="32"/>
        <v>-53.340402339690627</v>
      </c>
      <c r="N38" s="35">
        <f t="shared" si="32"/>
        <v>-9.7697593937518832</v>
      </c>
      <c r="O38" s="35">
        <f t="shared" si="32"/>
        <v>64.673439195317769</v>
      </c>
      <c r="P38" s="35">
        <f t="shared" si="32"/>
        <v>83.469031561355223</v>
      </c>
      <c r="Q38" s="35">
        <f t="shared" si="32"/>
        <v>1.1913699842589267</v>
      </c>
      <c r="R38" s="35">
        <f t="shared" si="32"/>
        <v>-56.438647756669525</v>
      </c>
      <c r="S38" s="35">
        <f t="shared" si="32"/>
        <v>35.552137105540169</v>
      </c>
      <c r="T38" s="35">
        <f t="shared" si="32"/>
        <v>19.557662890285428</v>
      </c>
      <c r="U38" s="35">
        <f t="shared" si="32"/>
        <v>-34.544858459717943</v>
      </c>
      <c r="V38" s="35">
        <f t="shared" si="32"/>
        <v>-15.99727902685845</v>
      </c>
      <c r="W38" s="35">
        <f t="shared" si="32"/>
        <v>41.945027187768574</v>
      </c>
      <c r="X38" s="35">
        <f t="shared" si="32"/>
        <v>30.170797712176864</v>
      </c>
      <c r="Y38" s="35">
        <f t="shared" ref="Y38:AC38" si="33">Y23-Y11</f>
        <v>4.5883747624211537</v>
      </c>
      <c r="Z38" s="35">
        <f t="shared" si="33"/>
        <v>-8.2410374055689317</v>
      </c>
      <c r="AA38" s="35">
        <f t="shared" si="33"/>
        <v>-19.332424255619117</v>
      </c>
      <c r="AB38" s="35">
        <f t="shared" si="33"/>
        <v>-16.833855307373597</v>
      </c>
      <c r="AC38" s="35">
        <f t="shared" si="33"/>
        <v>7.1631495308211015</v>
      </c>
      <c r="AD38" s="35">
        <f t="shared" ref="AD38:AE38" si="34">AD23-AD11</f>
        <v>26.47491045696006</v>
      </c>
      <c r="AE38" s="35">
        <f t="shared" si="34"/>
        <v>60.206127536799613</v>
      </c>
      <c r="AF38" s="35">
        <f t="shared" ref="AF38:AG38" si="35">AF23-AF11</f>
        <v>17.710322636365163</v>
      </c>
      <c r="AG38" s="35">
        <f t="shared" si="35"/>
        <v>59.04379520121438</v>
      </c>
      <c r="AH38" s="35"/>
      <c r="AI38" s="42">
        <f>SUM(C38:AG38)</f>
        <v>-176.09944557155904</v>
      </c>
      <c r="AJ38" s="5" t="s">
        <v>44</v>
      </c>
    </row>
    <row r="63" spans="33:33" x14ac:dyDescent="0.2">
      <c r="AG63" s="59"/>
    </row>
    <row r="64" spans="33:33" x14ac:dyDescent="0.2">
      <c r="AG64" s="59"/>
    </row>
    <row r="65" spans="2:33" x14ac:dyDescent="0.2">
      <c r="AG65" s="59"/>
    </row>
    <row r="66" spans="2:33" x14ac:dyDescent="0.2">
      <c r="B66" s="10" t="s">
        <v>132</v>
      </c>
      <c r="AG66" s="59"/>
    </row>
    <row r="67" spans="2:33" x14ac:dyDescent="0.2">
      <c r="AG67" s="59"/>
    </row>
    <row r="68" spans="2:33" x14ac:dyDescent="0.2">
      <c r="AG68" s="59"/>
    </row>
    <row r="69" spans="2:33" x14ac:dyDescent="0.2">
      <c r="AG69" s="59"/>
    </row>
    <row r="70" spans="2:33" x14ac:dyDescent="0.2">
      <c r="AG70" s="5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AJ121"/>
  <sheetViews>
    <sheetView zoomScale="75" zoomScaleNormal="75" workbookViewId="0">
      <pane ySplit="1" topLeftCell="A2" activePane="bottomLeft" state="frozen"/>
      <selection activeCell="D43" sqref="D43"/>
      <selection pane="bottomLeft" activeCell="A64" sqref="A64:XFD64"/>
    </sheetView>
  </sheetViews>
  <sheetFormatPr defaultColWidth="9.140625" defaultRowHeight="15" x14ac:dyDescent="0.25"/>
  <cols>
    <col min="1" max="1" width="3.28515625" style="3" customWidth="1"/>
    <col min="2" max="2" width="32.42578125" style="51" customWidth="1"/>
    <col min="3" max="9" width="9.85546875" style="3" bestFit="1" customWidth="1"/>
    <col min="10" max="10" width="10.85546875" style="3" bestFit="1" customWidth="1"/>
    <col min="11" max="11" width="9.85546875" style="3" bestFit="1" customWidth="1"/>
    <col min="12" max="12" width="10.28515625" style="3" bestFit="1" customWidth="1"/>
    <col min="13" max="14" width="9.85546875" style="3" bestFit="1" customWidth="1"/>
    <col min="15" max="15" width="9.28515625" style="3" bestFit="1" customWidth="1"/>
    <col min="16" max="23" width="9.85546875" style="3" bestFit="1" customWidth="1"/>
    <col min="24" max="24" width="10.28515625" style="3" bestFit="1" customWidth="1"/>
    <col min="25" max="31" width="9.85546875" style="3" bestFit="1" customWidth="1"/>
    <col min="32" max="32" width="9.85546875" style="3" customWidth="1"/>
    <col min="33" max="33" width="9.85546875" style="3" bestFit="1" customWidth="1"/>
    <col min="34" max="34" width="9.85546875" style="3" customWidth="1"/>
    <col min="35" max="35" width="12.5703125" style="3" bestFit="1" customWidth="1"/>
    <col min="36" max="16384" width="9.140625" style="3"/>
  </cols>
  <sheetData>
    <row r="1" spans="2:34" x14ac:dyDescent="0.25">
      <c r="B1" s="48" t="s">
        <v>125</v>
      </c>
    </row>
    <row r="2" spans="2:34" x14ac:dyDescent="0.25">
      <c r="B2" s="49" t="s">
        <v>142</v>
      </c>
    </row>
    <row r="3" spans="2:34" s="5" customFormat="1" x14ac:dyDescent="0.2">
      <c r="B3" s="24" t="s">
        <v>50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/>
    </row>
    <row r="4" spans="2:34" x14ac:dyDescent="0.25">
      <c r="B4" s="13" t="s">
        <v>51</v>
      </c>
      <c r="C4" s="11">
        <f>SUM(C5)+(C6*28)+(C7*265)</f>
        <v>-2550.1819722668101</v>
      </c>
      <c r="D4" s="11">
        <f t="shared" ref="D4:AG4" si="0">SUM(D5)+(D6*28)+(D7*265)</f>
        <v>-2611.2373287600662</v>
      </c>
      <c r="E4" s="11">
        <f t="shared" si="0"/>
        <v>-2056.9482053599427</v>
      </c>
      <c r="F4" s="11">
        <f t="shared" si="0"/>
        <v>-2071.8523580898473</v>
      </c>
      <c r="G4" s="11">
        <f t="shared" si="0"/>
        <v>-1705.5413835185166</v>
      </c>
      <c r="H4" s="11">
        <f t="shared" si="0"/>
        <v>-1313.8933593173383</v>
      </c>
      <c r="I4" s="11">
        <f t="shared" si="0"/>
        <v>-1083.0870341370223</v>
      </c>
      <c r="J4" s="11">
        <f t="shared" si="0"/>
        <v>-1931.6800607905338</v>
      </c>
      <c r="K4" s="11">
        <f t="shared" si="0"/>
        <v>-1510.8980306090471</v>
      </c>
      <c r="L4" s="11">
        <f t="shared" si="0"/>
        <v>-1317.0890851280901</v>
      </c>
      <c r="M4" s="11">
        <f t="shared" si="0"/>
        <v>-239.10550092652599</v>
      </c>
      <c r="N4" s="11">
        <f t="shared" si="0"/>
        <v>-587.23975633237546</v>
      </c>
      <c r="O4" s="11">
        <f t="shared" si="0"/>
        <v>-567.63543649611972</v>
      </c>
      <c r="P4" s="11">
        <f t="shared" si="0"/>
        <v>-654.25960325761218</v>
      </c>
      <c r="Q4" s="11">
        <f t="shared" si="0"/>
        <v>-1308.9442697500922</v>
      </c>
      <c r="R4" s="11">
        <f t="shared" si="0"/>
        <v>-1103.1984982326596</v>
      </c>
      <c r="S4" s="11">
        <f t="shared" si="0"/>
        <v>-1595.3209355005586</v>
      </c>
      <c r="T4" s="11">
        <f t="shared" si="0"/>
        <v>-1473.647268613714</v>
      </c>
      <c r="U4" s="11">
        <f t="shared" si="0"/>
        <v>-2487.0711199663838</v>
      </c>
      <c r="V4" s="11">
        <f t="shared" si="0"/>
        <v>-2476.7757774938696</v>
      </c>
      <c r="W4" s="11">
        <f t="shared" si="0"/>
        <v>-2103.9715996956775</v>
      </c>
      <c r="X4" s="11">
        <f t="shared" si="0"/>
        <v>-2318.7548793396345</v>
      </c>
      <c r="Y4" s="11">
        <f t="shared" si="0"/>
        <v>-2862.8359305384784</v>
      </c>
      <c r="Z4" s="11">
        <f t="shared" si="0"/>
        <v>-3180.8997802484446</v>
      </c>
      <c r="AA4" s="11">
        <f t="shared" si="0"/>
        <v>-2734.2699840822575</v>
      </c>
      <c r="AB4" s="11">
        <f t="shared" si="0"/>
        <v>-3252.2989894810758</v>
      </c>
      <c r="AC4" s="11">
        <f t="shared" si="0"/>
        <v>-2768.4499404835356</v>
      </c>
      <c r="AD4" s="11">
        <f t="shared" si="0"/>
        <v>-1885.1106065911781</v>
      </c>
      <c r="AE4" s="11">
        <f t="shared" si="0"/>
        <v>-2002.9438612842337</v>
      </c>
      <c r="AF4" s="11">
        <f t="shared" si="0"/>
        <v>-1946.2853661751692</v>
      </c>
      <c r="AG4" s="11">
        <f t="shared" si="0"/>
        <v>-2105.4532047186171</v>
      </c>
      <c r="AH4" s="11"/>
    </row>
    <row r="5" spans="2:34" x14ac:dyDescent="0.25">
      <c r="B5" s="50" t="s">
        <v>52</v>
      </c>
      <c r="C5" s="11">
        <v>-2754.7222344865809</v>
      </c>
      <c r="D5" s="11">
        <v>-2817.0218277699987</v>
      </c>
      <c r="E5" s="11">
        <v>-2264.7613277854753</v>
      </c>
      <c r="F5" s="11">
        <v>-2292.7836710932202</v>
      </c>
      <c r="G5" s="11">
        <v>-1934.9766165254482</v>
      </c>
      <c r="H5" s="11">
        <v>-1561.4922355839735</v>
      </c>
      <c r="I5" s="11">
        <v>-1350.4248376364121</v>
      </c>
      <c r="J5" s="11">
        <v>-2178.8889363974454</v>
      </c>
      <c r="K5" s="11">
        <v>-1756.2001763814676</v>
      </c>
      <c r="L5" s="11">
        <v>-1565.4514406838673</v>
      </c>
      <c r="M5" s="11">
        <v>-501.78667161631967</v>
      </c>
      <c r="N5" s="11">
        <v>-873.46136541504643</v>
      </c>
      <c r="O5" s="11">
        <v>-833.65210461377205</v>
      </c>
      <c r="P5" s="11">
        <v>-948.71983501159139</v>
      </c>
      <c r="Q5" s="11">
        <v>-1599.5810613440522</v>
      </c>
      <c r="R5" s="11">
        <v>-1381.8001598228614</v>
      </c>
      <c r="S5" s="11">
        <v>-1888.0869972902676</v>
      </c>
      <c r="T5" s="11">
        <v>-1772.9212098029932</v>
      </c>
      <c r="U5" s="11">
        <v>-2782.6008707798628</v>
      </c>
      <c r="V5" s="11">
        <v>-2765.7685624390447</v>
      </c>
      <c r="W5" s="11">
        <v>-2435.0745593059369</v>
      </c>
      <c r="X5" s="11">
        <v>-2654.0038728239856</v>
      </c>
      <c r="Y5" s="11">
        <v>-3157.5831768499584</v>
      </c>
      <c r="Z5" s="11">
        <v>-3485.6135713472017</v>
      </c>
      <c r="AA5" s="11">
        <v>-3038.3870069389727</v>
      </c>
      <c r="AB5" s="11">
        <v>-3555.3199339324187</v>
      </c>
      <c r="AC5" s="11">
        <v>-3069.4054288048064</v>
      </c>
      <c r="AD5" s="11">
        <v>-2241.3466256638094</v>
      </c>
      <c r="AE5" s="11">
        <v>-2320.1926738533871</v>
      </c>
      <c r="AF5" s="11">
        <v>-2252.7630160081567</v>
      </c>
      <c r="AG5" s="11">
        <v>-2419.1478631025061</v>
      </c>
      <c r="AH5" s="11"/>
    </row>
    <row r="6" spans="2:34" x14ac:dyDescent="0.25">
      <c r="B6" s="50" t="s">
        <v>53</v>
      </c>
      <c r="C6" s="11">
        <v>2.14143483386274</v>
      </c>
      <c r="D6" s="11">
        <v>1.9942091171868399</v>
      </c>
      <c r="E6" s="11">
        <v>1.91810235008928</v>
      </c>
      <c r="F6" s="11">
        <v>2.2266464550321898</v>
      </c>
      <c r="G6" s="11">
        <v>2.37602296636872</v>
      </c>
      <c r="H6" s="11">
        <v>2.7103868393809298</v>
      </c>
      <c r="I6" s="11">
        <v>3.2317040885377701</v>
      </c>
      <c r="J6" s="11">
        <v>2.48033671488251</v>
      </c>
      <c r="K6" s="11">
        <v>2.2888806335743599</v>
      </c>
      <c r="L6" s="11">
        <v>2.2750094224986301</v>
      </c>
      <c r="M6" s="11">
        <v>2.6130019317713198</v>
      </c>
      <c r="N6" s="11">
        <v>3.2423659104764</v>
      </c>
      <c r="O6" s="11">
        <v>2.4172991879313499</v>
      </c>
      <c r="P6" s="11">
        <v>3.2952920973783901</v>
      </c>
      <c r="Q6" s="11">
        <v>3.0822079609019002</v>
      </c>
      <c r="R6" s="11">
        <v>2.5757335839109299</v>
      </c>
      <c r="S6" s="11">
        <v>2.9629423148839602</v>
      </c>
      <c r="T6" s="11">
        <v>3.1046889352883298</v>
      </c>
      <c r="U6" s="11">
        <v>2.8989398426427502</v>
      </c>
      <c r="V6" s="11">
        <v>2.5973736379893402</v>
      </c>
      <c r="W6" s="11">
        <v>3.9257840316423001</v>
      </c>
      <c r="X6" s="11">
        <v>4.0033125565632002</v>
      </c>
      <c r="Y6" s="11">
        <v>2.5738922018116299</v>
      </c>
      <c r="Z6" s="11">
        <v>2.9075491181843098</v>
      </c>
      <c r="AA6" s="11">
        <v>2.86154999608826</v>
      </c>
      <c r="AB6" s="11">
        <v>2.7428272358951702</v>
      </c>
      <c r="AC6" s="11">
        <v>2.6220236603217302</v>
      </c>
      <c r="AD6" s="11">
        <v>4.4428457990605601</v>
      </c>
      <c r="AE6" s="11">
        <v>3.08613260516386</v>
      </c>
      <c r="AF6" s="11">
        <v>2.6842595122095401</v>
      </c>
      <c r="AG6" s="11">
        <v>2.9164951936545398</v>
      </c>
      <c r="AH6" s="11"/>
    </row>
    <row r="7" spans="2:34" x14ac:dyDescent="0.25">
      <c r="B7" s="50" t="s">
        <v>54</v>
      </c>
      <c r="C7" s="11">
        <v>0.54558523347778998</v>
      </c>
      <c r="D7" s="11">
        <v>0.56583639142905995</v>
      </c>
      <c r="E7" s="11">
        <v>0.58153304386049998</v>
      </c>
      <c r="F7" s="11">
        <v>0.59843476325460998</v>
      </c>
      <c r="G7" s="11">
        <v>0.61474184886267003</v>
      </c>
      <c r="H7" s="11">
        <v>0.64795488590176997</v>
      </c>
      <c r="I7" s="11">
        <v>0.66735882649181999</v>
      </c>
      <c r="J7" s="11">
        <v>0.67079036826491001</v>
      </c>
      <c r="K7" s="11">
        <v>0.68382448314090005</v>
      </c>
      <c r="L7" s="11">
        <v>0.69683808198421004</v>
      </c>
      <c r="M7" s="11">
        <v>0.71515893056678004</v>
      </c>
      <c r="N7" s="11">
        <v>0.73749193807294999</v>
      </c>
      <c r="O7" s="11">
        <v>0.74842373907764004</v>
      </c>
      <c r="P7" s="11">
        <v>0.76298887934862003</v>
      </c>
      <c r="Q7" s="11">
        <v>0.77107535354228995</v>
      </c>
      <c r="R7" s="11">
        <v>0.77917404241772004</v>
      </c>
      <c r="S7" s="11">
        <v>0.79171198857720004</v>
      </c>
      <c r="T7" s="11">
        <v>0.80129302264605995</v>
      </c>
      <c r="U7" s="11">
        <v>0.80890352913011998</v>
      </c>
      <c r="V7" s="11">
        <v>0.81609933238291998</v>
      </c>
      <c r="W7" s="11">
        <v>0.83464530839349005</v>
      </c>
      <c r="X7" s="11">
        <v>0.84209902603993003</v>
      </c>
      <c r="Y7" s="11">
        <v>0.84029533834247006</v>
      </c>
      <c r="Z7" s="11">
        <v>0.84265062562112003</v>
      </c>
      <c r="AA7" s="11">
        <v>0.84525895458959999</v>
      </c>
      <c r="AB7" s="11">
        <v>0.85366710130670997</v>
      </c>
      <c r="AC7" s="11">
        <v>0.85863707861230998</v>
      </c>
      <c r="AD7" s="11">
        <v>0.87485410075070003</v>
      </c>
      <c r="AE7" s="11">
        <v>0.87108339480968</v>
      </c>
      <c r="AF7" s="11">
        <v>0.87289956034384997</v>
      </c>
      <c r="AG7" s="11">
        <v>0.87559544513797005</v>
      </c>
      <c r="AH7" s="11"/>
    </row>
    <row r="8" spans="2:34" x14ac:dyDescent="0.25">
      <c r="B8" s="51" t="s">
        <v>55</v>
      </c>
      <c r="C8" s="11">
        <f>SUM(C9)+(C10*28)+(C11*265)</f>
        <v>-100.36931054798053</v>
      </c>
      <c r="D8" s="11">
        <f t="shared" ref="D8:AG8" si="1">SUM(D9)+(D10*28)+(D11*265)</f>
        <v>-32.155617310736552</v>
      </c>
      <c r="E8" s="11">
        <f t="shared" si="1"/>
        <v>-18.69427993360037</v>
      </c>
      <c r="F8" s="11">
        <f t="shared" si="1"/>
        <v>28.445078194226362</v>
      </c>
      <c r="G8" s="11">
        <f t="shared" si="1"/>
        <v>-40.48743046852109</v>
      </c>
      <c r="H8" s="11">
        <f t="shared" si="1"/>
        <v>17.0790899542441</v>
      </c>
      <c r="I8" s="11">
        <f t="shared" si="1"/>
        <v>-27.753659707265609</v>
      </c>
      <c r="J8" s="11">
        <f t="shared" si="1"/>
        <v>5.9960347523365103</v>
      </c>
      <c r="K8" s="11">
        <f t="shared" si="1"/>
        <v>-44.4283854392487</v>
      </c>
      <c r="L8" s="11">
        <f t="shared" si="1"/>
        <v>-4.5748245175824307</v>
      </c>
      <c r="M8" s="11">
        <f t="shared" si="1"/>
        <v>16.551913425512662</v>
      </c>
      <c r="N8" s="11">
        <f t="shared" si="1"/>
        <v>275.00443567110852</v>
      </c>
      <c r="O8" s="11">
        <f t="shared" si="1"/>
        <v>190.9774851496899</v>
      </c>
      <c r="P8" s="11">
        <f t="shared" si="1"/>
        <v>41.175438798840631</v>
      </c>
      <c r="Q8" s="11">
        <f t="shared" si="1"/>
        <v>62.700290225947207</v>
      </c>
      <c r="R8" s="11">
        <f t="shared" si="1"/>
        <v>-8.0120859505157114</v>
      </c>
      <c r="S8" s="11">
        <f t="shared" si="1"/>
        <v>-101.6020626373365</v>
      </c>
      <c r="T8" s="11">
        <f>SUM(T9)</f>
        <v>12.389589940934989</v>
      </c>
      <c r="U8" s="11">
        <f t="shared" si="1"/>
        <v>178.03170932299801</v>
      </c>
      <c r="V8" s="11">
        <f t="shared" si="1"/>
        <v>-100.97659632157695</v>
      </c>
      <c r="W8" s="11">
        <f t="shared" si="1"/>
        <v>-209.89146881756892</v>
      </c>
      <c r="X8" s="11">
        <f>SUM(X9)</f>
        <v>-17.556876901121079</v>
      </c>
      <c r="Y8" s="11">
        <f t="shared" si="1"/>
        <v>61.621322787511268</v>
      </c>
      <c r="Z8" s="11">
        <f>SUM(Z9)</f>
        <v>-33.471315607385357</v>
      </c>
      <c r="AA8" s="11">
        <f t="shared" ref="AA8:AD8" si="2">SUM(AA9)</f>
        <v>-86.958400577990631</v>
      </c>
      <c r="AB8" s="11">
        <f t="shared" si="2"/>
        <v>-93.530415724176876</v>
      </c>
      <c r="AC8" s="11">
        <f t="shared" si="2"/>
        <v>-113.7207540004956</v>
      </c>
      <c r="AD8" s="11">
        <f t="shared" si="2"/>
        <v>-92.816670042326635</v>
      </c>
      <c r="AE8" s="11">
        <f t="shared" si="1"/>
        <v>-198.70618904253496</v>
      </c>
      <c r="AF8" s="11">
        <f t="shared" si="1"/>
        <v>-139.534554513899</v>
      </c>
      <c r="AG8" s="11">
        <f t="shared" si="1"/>
        <v>-110.79936715943001</v>
      </c>
      <c r="AH8" s="11"/>
    </row>
    <row r="9" spans="2:34" x14ac:dyDescent="0.25">
      <c r="B9" s="50" t="s">
        <v>56</v>
      </c>
      <c r="C9" s="11">
        <v>-100.43701522760973</v>
      </c>
      <c r="D9" s="11">
        <v>-32.199129315638523</v>
      </c>
      <c r="E9" s="11">
        <v>-18.72224945035175</v>
      </c>
      <c r="F9" s="11">
        <v>28.388686635871132</v>
      </c>
      <c r="G9" s="11">
        <v>-40.552176331815609</v>
      </c>
      <c r="H9" s="11">
        <v>16.990673560282382</v>
      </c>
      <c r="I9" s="11">
        <v>-27.851996838346182</v>
      </c>
      <c r="J9" s="11">
        <v>5.9422539142777104</v>
      </c>
      <c r="K9" s="11">
        <v>-44.456755266444262</v>
      </c>
      <c r="L9" s="11">
        <v>-4.59797290418987</v>
      </c>
      <c r="M9" s="11">
        <v>16.493781386961391</v>
      </c>
      <c r="N9" s="11">
        <v>274.50280447110856</v>
      </c>
      <c r="O9" s="11">
        <v>190.92706782468989</v>
      </c>
      <c r="P9" s="11">
        <v>40.921502798840507</v>
      </c>
      <c r="Q9" s="11">
        <v>62.147943559279661</v>
      </c>
      <c r="R9" s="11">
        <v>-8.1284284505157505</v>
      </c>
      <c r="S9" s="11">
        <v>-101.62358263733641</v>
      </c>
      <c r="T9" s="11">
        <v>12.389589940934989</v>
      </c>
      <c r="U9" s="11">
        <v>178.01110553699829</v>
      </c>
      <c r="V9" s="11">
        <v>-100.98823175517666</v>
      </c>
      <c r="W9" s="11">
        <v>-209.91154932777957</v>
      </c>
      <c r="X9" s="11">
        <v>-17.556876901121079</v>
      </c>
      <c r="Y9" s="11">
        <v>61.617745087511267</v>
      </c>
      <c r="Z9" s="11">
        <v>-33.471315607385357</v>
      </c>
      <c r="AA9" s="11">
        <v>-86.958400577990631</v>
      </c>
      <c r="AB9" s="11">
        <v>-93.530415724176876</v>
      </c>
      <c r="AC9" s="11">
        <v>-113.7207540004956</v>
      </c>
      <c r="AD9" s="11">
        <v>-92.816670042326635</v>
      </c>
      <c r="AE9" s="11">
        <v>-198.733089042535</v>
      </c>
      <c r="AF9" s="11">
        <v>-139.54961851389902</v>
      </c>
      <c r="AG9" s="11">
        <v>-110.80474715943012</v>
      </c>
      <c r="AH9" s="11"/>
    </row>
    <row r="10" spans="2:34" x14ac:dyDescent="0.25">
      <c r="B10" s="50" t="s">
        <v>57</v>
      </c>
      <c r="C10" s="11">
        <v>1.94161056822E-3</v>
      </c>
      <c r="D10" s="11">
        <v>1.2478217019399999E-3</v>
      </c>
      <c r="E10" s="11">
        <v>8.0209979001000004E-4</v>
      </c>
      <c r="F10" s="11">
        <v>1.6171769257100001E-3</v>
      </c>
      <c r="G10" s="11">
        <v>1.85675869249E-3</v>
      </c>
      <c r="H10" s="11">
        <v>2.5355736983400001E-3</v>
      </c>
      <c r="I10" s="11">
        <v>2.8200770463900002E-3</v>
      </c>
      <c r="J10" s="11">
        <v>1.5423076235999999E-3</v>
      </c>
      <c r="K10" s="11">
        <v>8.1357974967000005E-4</v>
      </c>
      <c r="L10" s="11">
        <v>6.6384114543000005E-4</v>
      </c>
      <c r="M10" s="11">
        <v>1.6670897937899999E-3</v>
      </c>
      <c r="N10" s="11">
        <v>1.43856E-2</v>
      </c>
      <c r="O10" s="11">
        <v>1.44585E-3</v>
      </c>
      <c r="P10" s="11">
        <v>7.2822857142899999E-3</v>
      </c>
      <c r="Q10" s="11">
        <v>1.584E-2</v>
      </c>
      <c r="R10" s="11">
        <v>3.3364285714299999E-3</v>
      </c>
      <c r="S10" s="11">
        <v>6.1714285714000003E-4</v>
      </c>
      <c r="T10" s="11" t="s">
        <v>151</v>
      </c>
      <c r="U10" s="11">
        <v>5.9086799999000001E-4</v>
      </c>
      <c r="V10" s="11">
        <v>3.3367679999000001E-4</v>
      </c>
      <c r="W10" s="11">
        <v>5.7586168420000004E-4</v>
      </c>
      <c r="X10" s="11" t="s">
        <v>151</v>
      </c>
      <c r="Y10" s="11">
        <v>1.026E-4</v>
      </c>
      <c r="Z10" s="11" t="s">
        <v>151</v>
      </c>
      <c r="AA10" s="11" t="s">
        <v>151</v>
      </c>
      <c r="AB10" s="11" t="s">
        <v>151</v>
      </c>
      <c r="AC10" s="11" t="s">
        <v>151</v>
      </c>
      <c r="AD10" s="11" t="s">
        <v>151</v>
      </c>
      <c r="AE10" s="11">
        <v>7.7142857143E-4</v>
      </c>
      <c r="AF10" s="11">
        <v>4.3199999999999998E-4</v>
      </c>
      <c r="AG10" s="11">
        <v>1.5428571429E-4</v>
      </c>
      <c r="AH10" s="11"/>
    </row>
    <row r="11" spans="2:34" x14ac:dyDescent="0.25">
      <c r="B11" s="50" t="s">
        <v>119</v>
      </c>
      <c r="C11" s="11">
        <v>5.0338051770000001E-5</v>
      </c>
      <c r="D11" s="11">
        <v>3.2350933010000002E-5</v>
      </c>
      <c r="E11" s="11">
        <v>2.079517974E-5</v>
      </c>
      <c r="F11" s="11">
        <v>4.1926809189999998E-5</v>
      </c>
      <c r="G11" s="11">
        <v>4.8138188320000001E-5</v>
      </c>
      <c r="H11" s="11">
        <v>6.5737095879999996E-5</v>
      </c>
      <c r="I11" s="11">
        <v>7.3113108609999998E-5</v>
      </c>
      <c r="J11" s="11">
        <v>3.9985753200000001E-5</v>
      </c>
      <c r="K11" s="11">
        <v>2.1092808319999999E-5</v>
      </c>
      <c r="L11" s="11">
        <v>1.7210696360000001E-5</v>
      </c>
      <c r="M11" s="11">
        <v>4.3220846509999998E-5</v>
      </c>
      <c r="N11" s="11">
        <v>3.7295999999999998E-4</v>
      </c>
      <c r="O11" s="11">
        <v>3.7484999999999998E-5</v>
      </c>
      <c r="P11" s="11">
        <v>1.8880000000000001E-4</v>
      </c>
      <c r="Q11" s="11">
        <v>4.1066666666999998E-4</v>
      </c>
      <c r="R11" s="11">
        <v>8.6500000000000002E-5</v>
      </c>
      <c r="S11" s="11">
        <v>1.5999999999999999E-5</v>
      </c>
      <c r="T11" s="11" t="s">
        <v>151</v>
      </c>
      <c r="U11" s="11">
        <v>1.53188E-5</v>
      </c>
      <c r="V11" s="11">
        <v>8.6508800000000008E-6</v>
      </c>
      <c r="W11" s="11">
        <v>1.4929747369999999E-5</v>
      </c>
      <c r="X11" s="11" t="s">
        <v>151</v>
      </c>
      <c r="Y11" s="11">
        <v>2.6599999999999999E-6</v>
      </c>
      <c r="Z11" s="11" t="s">
        <v>151</v>
      </c>
      <c r="AA11" s="11" t="s">
        <v>151</v>
      </c>
      <c r="AB11" s="11" t="s">
        <v>151</v>
      </c>
      <c r="AC11" s="11" t="s">
        <v>151</v>
      </c>
      <c r="AD11" s="11" t="s">
        <v>151</v>
      </c>
      <c r="AE11" s="11">
        <v>2.0000000000000002E-5</v>
      </c>
      <c r="AF11" s="11">
        <v>1.1199999999999999E-5</v>
      </c>
      <c r="AG11" s="11">
        <v>3.9999999999999998E-6</v>
      </c>
      <c r="AH11" s="11"/>
    </row>
    <row r="12" spans="2:34" x14ac:dyDescent="0.25">
      <c r="B12" s="51" t="s">
        <v>78</v>
      </c>
      <c r="C12" s="11">
        <f>SUM(C13)+(C14*28)+(C15*265)</f>
        <v>7280.6594971084232</v>
      </c>
      <c r="D12" s="11">
        <f t="shared" ref="D12:AG12" si="3">SUM(D13)+(D14*28)+(D15*265)</f>
        <v>7386.1657618805712</v>
      </c>
      <c r="E12" s="11">
        <f t="shared" si="3"/>
        <v>6798.6674753004909</v>
      </c>
      <c r="F12" s="11">
        <f t="shared" si="3"/>
        <v>6445.7799948698621</v>
      </c>
      <c r="G12" s="11">
        <f t="shared" si="3"/>
        <v>6288.8317100770519</v>
      </c>
      <c r="H12" s="11">
        <f t="shared" si="3"/>
        <v>6488.6106032731159</v>
      </c>
      <c r="I12" s="11">
        <f t="shared" si="3"/>
        <v>6150.4902188093401</v>
      </c>
      <c r="J12" s="11">
        <f t="shared" si="3"/>
        <v>6547.8951353133843</v>
      </c>
      <c r="K12" s="11">
        <f t="shared" si="3"/>
        <v>6279.0056040403297</v>
      </c>
      <c r="L12" s="11">
        <f t="shared" si="3"/>
        <v>6211.7286683866942</v>
      </c>
      <c r="M12" s="11">
        <f t="shared" si="3"/>
        <v>6872.733670466193</v>
      </c>
      <c r="N12" s="11">
        <f t="shared" si="3"/>
        <v>6754.8603807020818</v>
      </c>
      <c r="O12" s="11">
        <f t="shared" si="3"/>
        <v>7122.3014995772101</v>
      </c>
      <c r="P12" s="11">
        <f t="shared" si="3"/>
        <v>6824.0901951904007</v>
      </c>
      <c r="Q12" s="11">
        <f t="shared" si="3"/>
        <v>6495.1230165985353</v>
      </c>
      <c r="R12" s="11">
        <f t="shared" si="3"/>
        <v>6773.6076009635908</v>
      </c>
      <c r="S12" s="11">
        <f t="shared" si="3"/>
        <v>6629.2249437354631</v>
      </c>
      <c r="T12" s="11">
        <f t="shared" si="3"/>
        <v>6635.3883263495836</v>
      </c>
      <c r="U12" s="11">
        <f t="shared" si="3"/>
        <v>6881.2442076285961</v>
      </c>
      <c r="V12" s="11">
        <f t="shared" si="3"/>
        <v>7060.7890198612458</v>
      </c>
      <c r="W12" s="11">
        <f t="shared" si="3"/>
        <v>6963.3052756156312</v>
      </c>
      <c r="X12" s="11">
        <f t="shared" si="3"/>
        <v>6927.9018889275385</v>
      </c>
      <c r="Y12" s="11">
        <f t="shared" si="3"/>
        <v>7068.1556944613721</v>
      </c>
      <c r="Z12" s="11">
        <f t="shared" si="3"/>
        <v>7451.721967937031</v>
      </c>
      <c r="AA12" s="11">
        <f t="shared" si="3"/>
        <v>6925.6410156355432</v>
      </c>
      <c r="AB12" s="11">
        <f t="shared" si="3"/>
        <v>6941.3947692636812</v>
      </c>
      <c r="AC12" s="11">
        <f t="shared" si="3"/>
        <v>6968.6657867078038</v>
      </c>
      <c r="AD12" s="11">
        <f t="shared" si="3"/>
        <v>6987.8755578589016</v>
      </c>
      <c r="AE12" s="11">
        <f t="shared" si="3"/>
        <v>7042.2891604604893</v>
      </c>
      <c r="AF12" s="11">
        <f t="shared" si="3"/>
        <v>7034.5626382628143</v>
      </c>
      <c r="AG12" s="11">
        <f t="shared" si="3"/>
        <v>6920.9424828434367</v>
      </c>
      <c r="AH12" s="11"/>
    </row>
    <row r="13" spans="2:34" x14ac:dyDescent="0.25">
      <c r="B13" s="50" t="s">
        <v>58</v>
      </c>
      <c r="C13" s="11">
        <v>6964.3590246177046</v>
      </c>
      <c r="D13" s="11">
        <v>7048.0547723235513</v>
      </c>
      <c r="E13" s="11">
        <v>6507.0758702414232</v>
      </c>
      <c r="F13" s="11">
        <v>6122.0599084259684</v>
      </c>
      <c r="G13" s="11">
        <v>6001.0144143956759</v>
      </c>
      <c r="H13" s="11">
        <v>6205.082769733197</v>
      </c>
      <c r="I13" s="11">
        <v>5863.5516321029318</v>
      </c>
      <c r="J13" s="11">
        <v>6263.6316668405752</v>
      </c>
      <c r="K13" s="11">
        <v>5996.9201806774345</v>
      </c>
      <c r="L13" s="11">
        <v>5957.1799334316784</v>
      </c>
      <c r="M13" s="11">
        <v>6592.7702862040715</v>
      </c>
      <c r="N13" s="11">
        <v>6426.3627421954579</v>
      </c>
      <c r="O13" s="11">
        <v>6821.3190965479189</v>
      </c>
      <c r="P13" s="11">
        <v>6505.4236476508131</v>
      </c>
      <c r="Q13" s="11">
        <v>6203.7170413129916</v>
      </c>
      <c r="R13" s="11">
        <v>6485.7420412732481</v>
      </c>
      <c r="S13" s="11">
        <v>6347.3596367074515</v>
      </c>
      <c r="T13" s="11">
        <v>6346.839094138385</v>
      </c>
      <c r="U13" s="11">
        <v>6592.0165474455425</v>
      </c>
      <c r="V13" s="11">
        <v>6761.0306847936181</v>
      </c>
      <c r="W13" s="11">
        <v>6546.2358676943441</v>
      </c>
      <c r="X13" s="11">
        <v>6573.6990656412545</v>
      </c>
      <c r="Y13" s="11">
        <v>6714.7369854085218</v>
      </c>
      <c r="Z13" s="11">
        <v>7070.0466839495275</v>
      </c>
      <c r="AA13" s="11">
        <v>6543.2452125980608</v>
      </c>
      <c r="AB13" s="11">
        <v>6573.5254750317472</v>
      </c>
      <c r="AC13" s="11">
        <v>6616.5626536732661</v>
      </c>
      <c r="AD13" s="11">
        <v>6596.1542804385017</v>
      </c>
      <c r="AE13" s="11">
        <v>6683.1110951689116</v>
      </c>
      <c r="AF13" s="11">
        <v>6683.8736273722552</v>
      </c>
      <c r="AG13" s="11">
        <v>6543.5169842674204</v>
      </c>
      <c r="AH13" s="11"/>
    </row>
    <row r="14" spans="2:34" x14ac:dyDescent="0.25">
      <c r="B14" s="50" t="s">
        <v>59</v>
      </c>
      <c r="C14" s="11">
        <v>10.8014850303069</v>
      </c>
      <c r="D14" s="11">
        <v>10.874329360278351</v>
      </c>
      <c r="E14" s="11">
        <v>10.36565897084958</v>
      </c>
      <c r="F14" s="11">
        <v>11.46504329240071</v>
      </c>
      <c r="G14" s="11">
        <v>10.16823724010945</v>
      </c>
      <c r="H14" s="11">
        <v>9.3571231463670408</v>
      </c>
      <c r="I14" s="11">
        <v>10.025562562378299</v>
      </c>
      <c r="J14" s="11">
        <v>9.1401168195470301</v>
      </c>
      <c r="K14" s="11">
        <v>9.3768140470098604</v>
      </c>
      <c r="L14" s="11">
        <v>8.7878953986839896</v>
      </c>
      <c r="M14" s="11">
        <v>9.7298501126189301</v>
      </c>
      <c r="N14" s="11">
        <v>11.26464767311805</v>
      </c>
      <c r="O14" s="11">
        <v>9.1583214787637797</v>
      </c>
      <c r="P14" s="11">
        <v>10.148489894892229</v>
      </c>
      <c r="Q14" s="11">
        <v>9.9035102160301296</v>
      </c>
      <c r="R14" s="11">
        <v>9.7922948327491408</v>
      </c>
      <c r="S14" s="11">
        <v>9.6228325901735996</v>
      </c>
      <c r="T14" s="11">
        <v>9.6833279966583596</v>
      </c>
      <c r="U14" s="11">
        <v>9.4404975482042808</v>
      </c>
      <c r="V14" s="11">
        <v>9.5277697713485399</v>
      </c>
      <c r="W14" s="11">
        <v>12.35938877940939</v>
      </c>
      <c r="X14" s="11">
        <v>10.07380480461978</v>
      </c>
      <c r="Y14" s="11">
        <v>9.7004633248781307</v>
      </c>
      <c r="Z14" s="11">
        <v>10.14512834047153</v>
      </c>
      <c r="AA14" s="11">
        <v>10.287412650404891</v>
      </c>
      <c r="AB14" s="11">
        <v>9.7813320273473501</v>
      </c>
      <c r="AC14" s="11">
        <v>9.7412677548865592</v>
      </c>
      <c r="AD14" s="11">
        <v>11.135515108285171</v>
      </c>
      <c r="AE14" s="11">
        <v>10.2444056138331</v>
      </c>
      <c r="AF14" s="11">
        <v>10.10282425308783</v>
      </c>
      <c r="AG14" s="11">
        <v>11.23656792390182</v>
      </c>
      <c r="AH14" s="11"/>
    </row>
    <row r="15" spans="2:34" x14ac:dyDescent="0.25">
      <c r="B15" s="50" t="s">
        <v>60</v>
      </c>
      <c r="C15" s="11">
        <v>5.2297704309910001E-2</v>
      </c>
      <c r="D15" s="11">
        <v>0.12690478290273999</v>
      </c>
      <c r="E15" s="11">
        <v>5.1062410387899999E-3</v>
      </c>
      <c r="F15" s="11">
        <v>1.0184431157259999E-2</v>
      </c>
      <c r="G15" s="11">
        <v>1.172321871061E-2</v>
      </c>
      <c r="H15" s="11">
        <v>8.123919034582E-2</v>
      </c>
      <c r="I15" s="11">
        <v>2.3482396074780001E-2</v>
      </c>
      <c r="J15" s="11">
        <v>0.10694414160563</v>
      </c>
      <c r="K15" s="11">
        <v>7.3715585081580007E-2</v>
      </c>
      <c r="L15" s="11">
        <v>3.2028919969299997E-2</v>
      </c>
      <c r="M15" s="11">
        <v>2.8405966448269999E-2</v>
      </c>
      <c r="N15" s="11">
        <v>4.9386806261579999E-2</v>
      </c>
      <c r="O15" s="11">
        <v>0.16811094952416999</v>
      </c>
      <c r="P15" s="11">
        <v>0.13022200182115001</v>
      </c>
      <c r="Q15" s="11">
        <v>5.3236563157360001E-2</v>
      </c>
      <c r="R15" s="11">
        <v>5.1627563673080003E-2</v>
      </c>
      <c r="S15" s="11">
        <v>4.6890545294909998E-2</v>
      </c>
      <c r="T15" s="11">
        <v>6.5720936999109997E-2</v>
      </c>
      <c r="U15" s="11">
        <v>9.3938599371070006E-2</v>
      </c>
      <c r="V15" s="11">
        <v>0.12445577913158</v>
      </c>
      <c r="W15" s="11">
        <v>0.26794913999178999</v>
      </c>
      <c r="X15" s="11">
        <v>0.27221241040351002</v>
      </c>
      <c r="Y15" s="11">
        <v>0.30870089040099002</v>
      </c>
      <c r="Z15" s="11">
        <v>0.36834600171434001</v>
      </c>
      <c r="AA15" s="11">
        <v>0.35603112764583</v>
      </c>
      <c r="AB15" s="11">
        <v>0.35468678289135003</v>
      </c>
      <c r="AC15" s="11">
        <v>0.29942504112344998</v>
      </c>
      <c r="AD15" s="11">
        <v>0.30161077127704</v>
      </c>
      <c r="AE15" s="11">
        <v>0.27296116265754999</v>
      </c>
      <c r="AF15" s="11">
        <v>0.25588653510981002</v>
      </c>
      <c r="AG15" s="11">
        <v>0.23698715738401999</v>
      </c>
      <c r="AH15" s="11"/>
    </row>
    <row r="16" spans="2:34" x14ac:dyDescent="0.25">
      <c r="B16" s="51" t="s">
        <v>61</v>
      </c>
      <c r="C16" s="11">
        <f>SUM(C17)+(C18*28)+(C19*265)</f>
        <v>1919.5718306606816</v>
      </c>
      <c r="D16" s="11">
        <f t="shared" ref="D16:AG16" si="4">SUM(D17)+(D18*28)+(D19*265)</f>
        <v>1730.8145681815308</v>
      </c>
      <c r="E16" s="11">
        <f t="shared" si="4"/>
        <v>1610.7971064368021</v>
      </c>
      <c r="F16" s="11">
        <f t="shared" si="4"/>
        <v>2185.2757326998485</v>
      </c>
      <c r="G16" s="11">
        <f t="shared" si="4"/>
        <v>2029.1146950630002</v>
      </c>
      <c r="H16" s="11">
        <f t="shared" si="4"/>
        <v>2450.0854871627575</v>
      </c>
      <c r="I16" s="11">
        <f t="shared" si="4"/>
        <v>2338.7800080324519</v>
      </c>
      <c r="J16" s="11">
        <f t="shared" si="4"/>
        <v>2073.0870378121826</v>
      </c>
      <c r="K16" s="11">
        <f t="shared" si="4"/>
        <v>1828.8687353859548</v>
      </c>
      <c r="L16" s="11">
        <f t="shared" si="4"/>
        <v>1799.6712869189137</v>
      </c>
      <c r="M16" s="11">
        <f t="shared" si="4"/>
        <v>1836.2228481046245</v>
      </c>
      <c r="N16" s="11">
        <f t="shared" si="4"/>
        <v>3264.8012270044824</v>
      </c>
      <c r="O16" s="11">
        <f t="shared" si="4"/>
        <v>2346.8521174852021</v>
      </c>
      <c r="P16" s="11">
        <f t="shared" si="4"/>
        <v>3410.6796237136177</v>
      </c>
      <c r="Q16" s="11">
        <f t="shared" si="4"/>
        <v>2794.3667329129621</v>
      </c>
      <c r="R16" s="11">
        <f t="shared" si="4"/>
        <v>2871.851987728488</v>
      </c>
      <c r="S16" s="11">
        <f t="shared" si="4"/>
        <v>2445.5011001140101</v>
      </c>
      <c r="T16" s="11">
        <f t="shared" si="4"/>
        <v>2556.5945573541667</v>
      </c>
      <c r="U16" s="11">
        <f t="shared" si="4"/>
        <v>2166.5404850035584</v>
      </c>
      <c r="V16" s="11">
        <f t="shared" si="4"/>
        <v>2023.6033732607152</v>
      </c>
      <c r="W16" s="11">
        <f t="shared" si="4"/>
        <v>3668.6141314060023</v>
      </c>
      <c r="X16" s="11">
        <f t="shared" si="4"/>
        <v>3007.2704132803146</v>
      </c>
      <c r="Y16" s="11">
        <f t="shared" si="4"/>
        <v>2257.7731346599298</v>
      </c>
      <c r="Z16" s="11">
        <f t="shared" si="4"/>
        <v>3151.3110751514077</v>
      </c>
      <c r="AA16" s="11">
        <f t="shared" si="4"/>
        <v>3126.858934042978</v>
      </c>
      <c r="AB16" s="11">
        <f t="shared" si="4"/>
        <v>4221.0880982576055</v>
      </c>
      <c r="AC16" s="11">
        <f t="shared" si="4"/>
        <v>3078.9308194136647</v>
      </c>
      <c r="AD16" s="11">
        <f t="shared" si="4"/>
        <v>3904.3568957229136</v>
      </c>
      <c r="AE16" s="11">
        <f t="shared" si="4"/>
        <v>2642.5725007239739</v>
      </c>
      <c r="AF16" s="11">
        <f t="shared" si="4"/>
        <v>2573.6152813410035</v>
      </c>
      <c r="AG16" s="11">
        <f t="shared" si="4"/>
        <v>2783.9186550282516</v>
      </c>
      <c r="AH16" s="11"/>
    </row>
    <row r="17" spans="2:36" x14ac:dyDescent="0.25">
      <c r="B17" s="50" t="s">
        <v>62</v>
      </c>
      <c r="C17" s="11">
        <v>1742.9747048633401</v>
      </c>
      <c r="D17" s="11">
        <v>1588.3021598369219</v>
      </c>
      <c r="E17" s="11">
        <v>1489.8712013938293</v>
      </c>
      <c r="F17" s="11">
        <v>2022.9060686587013</v>
      </c>
      <c r="G17" s="11">
        <v>1856.0890186531992</v>
      </c>
      <c r="H17" s="11">
        <v>2241.0261293950871</v>
      </c>
      <c r="I17" s="11">
        <v>2114.2087313005059</v>
      </c>
      <c r="J17" s="11">
        <v>1907.1089427972893</v>
      </c>
      <c r="K17" s="11">
        <v>1696.5845766469165</v>
      </c>
      <c r="L17" s="11">
        <v>1675.585449135008</v>
      </c>
      <c r="M17" s="11">
        <v>1660.5635968039635</v>
      </c>
      <c r="N17" s="11">
        <v>2869.5957201378069</v>
      </c>
      <c r="O17" s="11">
        <v>2218.7734099590498</v>
      </c>
      <c r="P17" s="11">
        <v>3061.1052672114515</v>
      </c>
      <c r="Q17" s="11">
        <v>2579.2911966959682</v>
      </c>
      <c r="R17" s="11">
        <v>2643.7002413770288</v>
      </c>
      <c r="S17" s="11">
        <v>2250.4731812167415</v>
      </c>
      <c r="T17" s="11">
        <v>2393.9625867154286</v>
      </c>
      <c r="U17" s="11">
        <v>2022.7736164912719</v>
      </c>
      <c r="V17" s="11">
        <v>1865.2159564329661</v>
      </c>
      <c r="W17" s="11">
        <v>3207.7225737101853</v>
      </c>
      <c r="X17" s="11">
        <v>2736.6776820122291</v>
      </c>
      <c r="Y17" s="11">
        <v>2087.0020857024997</v>
      </c>
      <c r="Z17" s="11">
        <v>2877.8567412183465</v>
      </c>
      <c r="AA17" s="11">
        <v>2827.1592487687826</v>
      </c>
      <c r="AB17" s="11">
        <v>3969.2414372007056</v>
      </c>
      <c r="AC17" s="11">
        <v>2863.52927198</v>
      </c>
      <c r="AD17" s="11">
        <v>3444.4880052105955</v>
      </c>
      <c r="AE17" s="11">
        <v>2375.4652497095258</v>
      </c>
      <c r="AF17" s="11">
        <v>2311.461125865952</v>
      </c>
      <c r="AG17" s="11">
        <v>2529.3967469319218</v>
      </c>
      <c r="AH17" s="11"/>
    </row>
    <row r="18" spans="2:36" x14ac:dyDescent="0.25">
      <c r="B18" s="50" t="s">
        <v>63</v>
      </c>
      <c r="C18" s="11">
        <v>5.3078423188061601</v>
      </c>
      <c r="D18" s="11">
        <v>4.3267222948908799</v>
      </c>
      <c r="E18" s="11">
        <v>3.7072366445567702</v>
      </c>
      <c r="F18" s="11">
        <v>4.9102878816156998</v>
      </c>
      <c r="G18" s="11">
        <v>5.2179922056825596</v>
      </c>
      <c r="H18" s="11">
        <v>6.26816145286731</v>
      </c>
      <c r="I18" s="11">
        <v>6.7291002993772402</v>
      </c>
      <c r="J18" s="11">
        <v>5.0573953602952502</v>
      </c>
      <c r="K18" s="11">
        <v>4.0992019764622896</v>
      </c>
      <c r="L18" s="11">
        <v>3.8694822452324402</v>
      </c>
      <c r="M18" s="11">
        <v>5.3751477645739199</v>
      </c>
      <c r="N18" s="11">
        <v>11.73853366322497</v>
      </c>
      <c r="O18" s="11">
        <v>4.1001543517953998</v>
      </c>
      <c r="P18" s="11">
        <v>10.515379065204071</v>
      </c>
      <c r="Q18" s="11">
        <v>6.6474817490904901</v>
      </c>
      <c r="R18" s="11">
        <v>7.0430658843306002</v>
      </c>
      <c r="S18" s="11">
        <v>6.0916005724010196</v>
      </c>
      <c r="T18" s="11">
        <v>5.1727763768600896</v>
      </c>
      <c r="U18" s="11">
        <v>4.6319559790887599</v>
      </c>
      <c r="V18" s="11">
        <v>5.1547285498489304</v>
      </c>
      <c r="W18" s="11">
        <v>13.981778027517541</v>
      </c>
      <c r="X18" s="11">
        <v>8.6065732445901499</v>
      </c>
      <c r="Y18" s="11">
        <v>5.73202153556268</v>
      </c>
      <c r="Z18" s="11">
        <v>8.7484115132481399</v>
      </c>
      <c r="AA18" s="11">
        <v>9.5281551478070607</v>
      </c>
      <c r="AB18" s="11">
        <v>8.2170779180320004</v>
      </c>
      <c r="AC18" s="11">
        <v>7.1987105257256996</v>
      </c>
      <c r="AD18" s="11">
        <v>14.287939823905861</v>
      </c>
      <c r="AE18" s="11">
        <v>8.7924161676365191</v>
      </c>
      <c r="AF18" s="11">
        <v>8.7959146504579895</v>
      </c>
      <c r="AG18" s="11">
        <v>8.5716180471275703</v>
      </c>
      <c r="AH18" s="11"/>
    </row>
    <row r="19" spans="2:36" x14ac:dyDescent="0.25">
      <c r="B19" s="50" t="s">
        <v>64</v>
      </c>
      <c r="C19" s="11">
        <v>0.10557562592743</v>
      </c>
      <c r="D19" s="11">
        <v>8.0619562594960004E-2</v>
      </c>
      <c r="E19" s="11">
        <v>6.4616147152390002E-2</v>
      </c>
      <c r="F19" s="11">
        <v>9.3892842852479994E-2</v>
      </c>
      <c r="G19" s="11">
        <v>0.10159205528562</v>
      </c>
      <c r="H19" s="11">
        <v>0.12660693240522999</v>
      </c>
      <c r="I19" s="11">
        <v>0.13643950320522</v>
      </c>
      <c r="J19" s="11">
        <v>9.1966131798590006E-2</v>
      </c>
      <c r="K19" s="11">
        <v>6.6062276973940001E-2</v>
      </c>
      <c r="L19" s="11">
        <v>5.9397490254329999E-2</v>
      </c>
      <c r="M19" s="11">
        <v>9.4924958085250005E-2</v>
      </c>
      <c r="N19" s="11">
        <v>0.25104363885425002</v>
      </c>
      <c r="O19" s="11">
        <v>5.0092021418420001E-2</v>
      </c>
      <c r="P19" s="11">
        <v>0.20808959500547999</v>
      </c>
      <c r="Q19" s="11">
        <v>0.10923036695268</v>
      </c>
      <c r="R19" s="11">
        <v>0.11677698713284</v>
      </c>
      <c r="S19" s="11">
        <v>9.2313595735999995E-2</v>
      </c>
      <c r="T19" s="11">
        <v>6.7148045610019996E-2</v>
      </c>
      <c r="U19" s="11">
        <v>5.3102268293590001E-2</v>
      </c>
      <c r="V19" s="11">
        <v>5.3037801630110001E-2</v>
      </c>
      <c r="W19" s="11">
        <v>0.26189348273708002</v>
      </c>
      <c r="X19" s="11">
        <v>0.11173086950778</v>
      </c>
      <c r="Y19" s="11">
        <v>3.8771494194999999E-2</v>
      </c>
      <c r="Z19" s="11">
        <v>0.10754268514005</v>
      </c>
      <c r="AA19" s="11">
        <v>0.12419374013433</v>
      </c>
      <c r="AB19" s="11">
        <v>8.2145205101900001E-2</v>
      </c>
      <c r="AC19" s="11">
        <v>5.221755740885E-2</v>
      </c>
      <c r="AD19" s="11">
        <v>0.22568519035077</v>
      </c>
      <c r="AE19" s="11">
        <v>7.8941880455190003E-2</v>
      </c>
      <c r="AF19" s="11">
        <v>5.9881302876329999E-2</v>
      </c>
      <c r="AG19" s="11">
        <v>5.477963311984E-2</v>
      </c>
      <c r="AH19" s="11"/>
      <c r="AJ19" s="6"/>
    </row>
    <row r="20" spans="2:36" x14ac:dyDescent="0.25">
      <c r="B20" s="51" t="s">
        <v>65</v>
      </c>
      <c r="C20" s="11">
        <f>SUM(C21)+(C23*265)</f>
        <v>86.052731641399731</v>
      </c>
      <c r="D20" s="11">
        <f t="shared" ref="D20:AG20" si="5">SUM(D21)+(D23*265)</f>
        <v>75.670831220880046</v>
      </c>
      <c r="E20" s="11">
        <f t="shared" si="5"/>
        <v>90.048418963626503</v>
      </c>
      <c r="F20" s="11">
        <f t="shared" si="5"/>
        <v>77.258682651577701</v>
      </c>
      <c r="G20" s="11">
        <f t="shared" si="5"/>
        <v>111.8654792278187</v>
      </c>
      <c r="H20" s="11">
        <f t="shared" si="5"/>
        <v>118.2341996246036</v>
      </c>
      <c r="I20" s="11">
        <f t="shared" si="5"/>
        <v>134.77564251872823</v>
      </c>
      <c r="J20" s="11">
        <f t="shared" si="5"/>
        <v>149.4403989776394</v>
      </c>
      <c r="K20" s="11">
        <f t="shared" si="5"/>
        <v>165.4236080102493</v>
      </c>
      <c r="L20" s="11">
        <f t="shared" si="5"/>
        <v>181.40183870380304</v>
      </c>
      <c r="M20" s="11">
        <f t="shared" si="5"/>
        <v>210.10838397611678</v>
      </c>
      <c r="N20" s="11">
        <f t="shared" si="5"/>
        <v>273.27912585005254</v>
      </c>
      <c r="O20" s="11">
        <f t="shared" si="5"/>
        <v>264.67715521688649</v>
      </c>
      <c r="P20" s="11">
        <f t="shared" si="5"/>
        <v>327.19310493996068</v>
      </c>
      <c r="Q20" s="11">
        <f t="shared" si="5"/>
        <v>357.53430769494076</v>
      </c>
      <c r="R20" s="11">
        <f t="shared" si="5"/>
        <v>384.64657676861941</v>
      </c>
      <c r="S20" s="11">
        <f t="shared" si="5"/>
        <v>471.10167218361789</v>
      </c>
      <c r="T20" s="11">
        <f t="shared" si="5"/>
        <v>590.44546057922207</v>
      </c>
      <c r="U20" s="11">
        <f t="shared" si="5"/>
        <v>491.34766062483612</v>
      </c>
      <c r="V20" s="11">
        <f t="shared" si="5"/>
        <v>292.87577140430778</v>
      </c>
      <c r="W20" s="11">
        <f t="shared" si="5"/>
        <v>305.56922864431954</v>
      </c>
      <c r="X20" s="11">
        <f t="shared" si="5"/>
        <v>118.44282218531939</v>
      </c>
      <c r="Y20" s="11">
        <f t="shared" si="5"/>
        <v>314.86762793023536</v>
      </c>
      <c r="Z20" s="11">
        <f t="shared" si="5"/>
        <v>126.09294323816084</v>
      </c>
      <c r="AA20" s="11">
        <f t="shared" si="5"/>
        <v>115.19761183509914</v>
      </c>
      <c r="AB20" s="11">
        <f t="shared" si="5"/>
        <v>130.54366876364921</v>
      </c>
      <c r="AC20" s="11">
        <f t="shared" si="5"/>
        <v>135.89557800346142</v>
      </c>
      <c r="AD20" s="11">
        <f t="shared" si="5"/>
        <v>167.56824333941904</v>
      </c>
      <c r="AE20" s="11">
        <f t="shared" si="5"/>
        <v>155.91950829568705</v>
      </c>
      <c r="AF20" s="11">
        <f t="shared" si="5"/>
        <v>190.44433530140154</v>
      </c>
      <c r="AG20" s="11">
        <f t="shared" si="5"/>
        <v>230.80937906513924</v>
      </c>
      <c r="AH20" s="11"/>
      <c r="AJ20" s="6"/>
    </row>
    <row r="21" spans="2:36" x14ac:dyDescent="0.25">
      <c r="B21" s="50" t="s">
        <v>66</v>
      </c>
      <c r="C21" s="11">
        <v>80.456230689129725</v>
      </c>
      <c r="D21" s="11">
        <v>70.460096028889197</v>
      </c>
      <c r="E21" s="11">
        <v>83.615213121575451</v>
      </c>
      <c r="F21" s="11">
        <v>71.367641980219148</v>
      </c>
      <c r="G21" s="11">
        <v>103.4260082619185</v>
      </c>
      <c r="H21" s="11">
        <v>109.1114552148351</v>
      </c>
      <c r="I21" s="11">
        <v>124.57845947087363</v>
      </c>
      <c r="J21" s="11">
        <v>138.29067623549085</v>
      </c>
      <c r="K21" s="11">
        <v>153.23570634651784</v>
      </c>
      <c r="L21" s="11">
        <v>168.17608148325735</v>
      </c>
      <c r="M21" s="11">
        <v>194.13048282060572</v>
      </c>
      <c r="N21" s="11">
        <v>247.80008355850396</v>
      </c>
      <c r="O21" s="11">
        <v>234.56349158116566</v>
      </c>
      <c r="P21" s="11">
        <v>287.78115854130311</v>
      </c>
      <c r="Q21" s="11">
        <v>311.23593660474648</v>
      </c>
      <c r="R21" s="11">
        <v>330.43854531629086</v>
      </c>
      <c r="S21" s="11">
        <v>416.57986446459557</v>
      </c>
      <c r="T21" s="11">
        <v>535.24764334929318</v>
      </c>
      <c r="U21" s="11">
        <v>429.56455532428907</v>
      </c>
      <c r="V21" s="11">
        <v>216.87175210048386</v>
      </c>
      <c r="W21" s="11">
        <v>229.04150691543401</v>
      </c>
      <c r="X21" s="11">
        <v>54.022021521090529</v>
      </c>
      <c r="Y21" s="11">
        <v>251.35998189368462</v>
      </c>
      <c r="Z21" s="11">
        <v>61.973647531926552</v>
      </c>
      <c r="AA21" s="11">
        <v>52.833487621689883</v>
      </c>
      <c r="AB21" s="11">
        <v>66.957904975840805</v>
      </c>
      <c r="AC21" s="11">
        <v>72.091738862578126</v>
      </c>
      <c r="AD21" s="11">
        <v>101.28854261450043</v>
      </c>
      <c r="AE21" s="11">
        <v>88.760825115039253</v>
      </c>
      <c r="AF21" s="11">
        <v>119.58168230625343</v>
      </c>
      <c r="AG21" s="11">
        <v>162.4627916651784</v>
      </c>
      <c r="AH21" s="11"/>
      <c r="AJ21" s="6"/>
    </row>
    <row r="22" spans="2:36" x14ac:dyDescent="0.25">
      <c r="B22" s="50" t="s">
        <v>67</v>
      </c>
      <c r="C22" s="11" t="s">
        <v>76</v>
      </c>
      <c r="D22" s="11" t="s">
        <v>76</v>
      </c>
      <c r="E22" s="11" t="s">
        <v>76</v>
      </c>
      <c r="F22" s="11" t="s">
        <v>76</v>
      </c>
      <c r="G22" s="11" t="s">
        <v>76</v>
      </c>
      <c r="H22" s="11" t="s">
        <v>76</v>
      </c>
      <c r="I22" s="11" t="s">
        <v>76</v>
      </c>
      <c r="J22" s="11" t="s">
        <v>76</v>
      </c>
      <c r="K22" s="11" t="s">
        <v>76</v>
      </c>
      <c r="L22" s="11" t="s">
        <v>76</v>
      </c>
      <c r="M22" s="11" t="s">
        <v>76</v>
      </c>
      <c r="N22" s="11" t="s">
        <v>76</v>
      </c>
      <c r="O22" s="11" t="s">
        <v>76</v>
      </c>
      <c r="P22" s="11" t="s">
        <v>76</v>
      </c>
      <c r="Q22" s="11" t="s">
        <v>76</v>
      </c>
      <c r="R22" s="11" t="s">
        <v>76</v>
      </c>
      <c r="S22" s="11" t="s">
        <v>76</v>
      </c>
      <c r="T22" s="11" t="s">
        <v>76</v>
      </c>
      <c r="U22" s="11" t="s">
        <v>76</v>
      </c>
      <c r="V22" s="11" t="s">
        <v>76</v>
      </c>
      <c r="W22" s="11" t="s">
        <v>76</v>
      </c>
      <c r="X22" s="11" t="s">
        <v>76</v>
      </c>
      <c r="Y22" s="11" t="s">
        <v>76</v>
      </c>
      <c r="Z22" s="11" t="s">
        <v>76</v>
      </c>
      <c r="AA22" s="11" t="s">
        <v>76</v>
      </c>
      <c r="AB22" s="11" t="s">
        <v>76</v>
      </c>
      <c r="AC22" s="11" t="s">
        <v>76</v>
      </c>
      <c r="AD22" s="11" t="s">
        <v>76</v>
      </c>
      <c r="AE22" s="11" t="s">
        <v>76</v>
      </c>
      <c r="AF22" s="11" t="s">
        <v>76</v>
      </c>
      <c r="AG22" s="11" t="s">
        <v>76</v>
      </c>
      <c r="AH22" s="11"/>
      <c r="AJ22" s="6"/>
    </row>
    <row r="23" spans="2:36" x14ac:dyDescent="0.25">
      <c r="B23" s="50" t="s">
        <v>68</v>
      </c>
      <c r="C23" s="11">
        <v>2.1118871518000001E-2</v>
      </c>
      <c r="D23" s="11">
        <v>1.966315166789E-2</v>
      </c>
      <c r="E23" s="11">
        <v>2.4276248460569999E-2</v>
      </c>
      <c r="F23" s="11">
        <v>2.2230342156070001E-2</v>
      </c>
      <c r="G23" s="11">
        <v>3.1847060248679997E-2</v>
      </c>
      <c r="H23" s="11">
        <v>3.4425450602899997E-2</v>
      </c>
      <c r="I23" s="11">
        <v>3.8479936029639998E-2</v>
      </c>
      <c r="J23" s="11">
        <v>4.2074425442069997E-2</v>
      </c>
      <c r="K23" s="11">
        <v>4.5992081749929997E-2</v>
      </c>
      <c r="L23" s="11">
        <v>4.9908517813380002E-2</v>
      </c>
      <c r="M23" s="11">
        <v>6.0293966624569997E-2</v>
      </c>
      <c r="N23" s="11">
        <v>9.6147329402070006E-2</v>
      </c>
      <c r="O23" s="11">
        <v>0.11363646654989</v>
      </c>
      <c r="P23" s="11">
        <v>0.14872432603267</v>
      </c>
      <c r="Q23" s="11">
        <v>0.17471083430261999</v>
      </c>
      <c r="R23" s="11">
        <v>0.20455860925406999</v>
      </c>
      <c r="S23" s="11">
        <v>0.20574267063782001</v>
      </c>
      <c r="T23" s="11">
        <v>0.20829364992426</v>
      </c>
      <c r="U23" s="11">
        <v>0.23314379358696999</v>
      </c>
      <c r="V23" s="11">
        <v>0.28680762001443</v>
      </c>
      <c r="W23" s="11">
        <v>0.28878385558070002</v>
      </c>
      <c r="X23" s="11">
        <v>0.24309736099709001</v>
      </c>
      <c r="Y23" s="11">
        <v>0.23965149447754999</v>
      </c>
      <c r="Z23" s="11">
        <v>0.24195960643862</v>
      </c>
      <c r="AA23" s="11">
        <v>0.23533631778645001</v>
      </c>
      <c r="AB23" s="11">
        <v>0.23994627844456001</v>
      </c>
      <c r="AC23" s="11">
        <v>0.24076920430522</v>
      </c>
      <c r="AD23" s="11">
        <v>0.25011207820724002</v>
      </c>
      <c r="AE23" s="11">
        <v>0.25342899313452</v>
      </c>
      <c r="AF23" s="11">
        <v>0.26740623771754002</v>
      </c>
      <c r="AG23" s="11">
        <v>0.25791165056588999</v>
      </c>
      <c r="AH23" s="11"/>
      <c r="AJ23" s="6"/>
    </row>
    <row r="24" spans="2:36" x14ac:dyDescent="0.25">
      <c r="B24" s="51" t="s">
        <v>69</v>
      </c>
      <c r="C24" s="11">
        <f>SUM(C25)+(C27*265)</f>
        <v>0.87883892583803003</v>
      </c>
      <c r="D24" s="11">
        <f t="shared" ref="D24:AG24" si="6">SUM(D25)+(D27*265)</f>
        <v>0.95489606869680999</v>
      </c>
      <c r="E24" s="11">
        <f t="shared" si="6"/>
        <v>1.0309532115529501</v>
      </c>
      <c r="F24" s="11">
        <f t="shared" si="6"/>
        <v>1.10701035441173</v>
      </c>
      <c r="G24" s="11">
        <f t="shared" si="6"/>
        <v>1.1830674972678599</v>
      </c>
      <c r="H24" s="11">
        <f t="shared" si="6"/>
        <v>23.11427869953555</v>
      </c>
      <c r="I24" s="11">
        <f t="shared" si="6"/>
        <v>29.287593975724171</v>
      </c>
      <c r="J24" s="11">
        <f t="shared" si="6"/>
        <v>31.590051118582071</v>
      </c>
      <c r="K24" s="11">
        <f t="shared" si="6"/>
        <v>33.892508261439971</v>
      </c>
      <c r="L24" s="11">
        <f t="shared" si="6"/>
        <v>36.194965404295218</v>
      </c>
      <c r="M24" s="11">
        <f t="shared" si="6"/>
        <v>53.059871517084154</v>
      </c>
      <c r="N24" s="11">
        <f t="shared" si="6"/>
        <v>58.130824467809646</v>
      </c>
      <c r="O24" s="11">
        <f t="shared" si="6"/>
        <v>60.304644467807883</v>
      </c>
      <c r="P24" s="11">
        <f t="shared" si="6"/>
        <v>62.478464467808763</v>
      </c>
      <c r="Q24" s="11">
        <f t="shared" si="6"/>
        <v>64.65228446780965</v>
      </c>
      <c r="R24" s="11">
        <f t="shared" si="6"/>
        <v>66.826104467807838</v>
      </c>
      <c r="S24" s="11">
        <f t="shared" si="6"/>
        <v>1483.5773961904767</v>
      </c>
      <c r="T24" s="11">
        <f t="shared" si="6"/>
        <v>42.724062857142108</v>
      </c>
      <c r="U24" s="11">
        <f t="shared" si="6"/>
        <v>65.073375174605488</v>
      </c>
      <c r="V24" s="11">
        <f t="shared" si="6"/>
        <v>56.552634285714042</v>
      </c>
      <c r="W24" s="11">
        <f t="shared" si="6"/>
        <v>56.476577142857906</v>
      </c>
      <c r="X24" s="11">
        <f t="shared" si="6"/>
        <v>56.400519999999126</v>
      </c>
      <c r="Y24" s="11">
        <f t="shared" si="6"/>
        <v>56.32446285714299</v>
      </c>
      <c r="Z24" s="11">
        <f t="shared" si="6"/>
        <v>56.248405714286861</v>
      </c>
      <c r="AA24" s="11">
        <f t="shared" si="6"/>
        <v>56.181221904761408</v>
      </c>
      <c r="AB24" s="11">
        <f t="shared" si="6"/>
        <v>53.869891428570185</v>
      </c>
      <c r="AC24" s="11">
        <f t="shared" si="6"/>
        <v>51.567434285714931</v>
      </c>
      <c r="AD24" s="11">
        <f t="shared" si="6"/>
        <v>49.264977142857035</v>
      </c>
      <c r="AE24" s="11">
        <f t="shared" si="6"/>
        <v>46.962519999999131</v>
      </c>
      <c r="AF24" s="11">
        <f t="shared" si="6"/>
        <v>44.666655563368543</v>
      </c>
      <c r="AG24" s="11">
        <f t="shared" si="6"/>
        <v>42.758312706226448</v>
      </c>
      <c r="AH24" s="11"/>
      <c r="AJ24" s="6"/>
    </row>
    <row r="25" spans="2:36" x14ac:dyDescent="0.25">
      <c r="B25" s="50" t="s">
        <v>70</v>
      </c>
      <c r="C25" s="11">
        <v>0.81165511631523002</v>
      </c>
      <c r="D25" s="11">
        <v>0.82052844964855998</v>
      </c>
      <c r="E25" s="11">
        <v>0.82940178298190004</v>
      </c>
      <c r="F25" s="11">
        <v>0.83827511631523</v>
      </c>
      <c r="G25" s="11">
        <v>0.84714844964855995</v>
      </c>
      <c r="H25" s="11">
        <v>20.744522509058349</v>
      </c>
      <c r="I25" s="11">
        <v>24.884000642391719</v>
      </c>
      <c r="J25" s="11">
        <v>25.152620642391721</v>
      </c>
      <c r="K25" s="11">
        <v>25.421240642391719</v>
      </c>
      <c r="L25" s="11">
        <v>25.689860642391722</v>
      </c>
      <c r="M25" s="11">
        <v>40.801880088513101</v>
      </c>
      <c r="N25" s="11">
        <v>44.11994637257105</v>
      </c>
      <c r="O25" s="11">
        <v>44.540879705904381</v>
      </c>
      <c r="P25" s="11">
        <v>44.961813039237711</v>
      </c>
      <c r="Q25" s="11">
        <v>45.382746372571049</v>
      </c>
      <c r="R25" s="11">
        <v>45.803679705904337</v>
      </c>
      <c r="S25" s="11">
        <v>1450.3397333333346</v>
      </c>
      <c r="T25" s="11">
        <v>9.4864000000000104</v>
      </c>
      <c r="U25" s="11">
        <v>19.620474222224789</v>
      </c>
      <c r="V25" s="11">
        <v>11.09973333333334</v>
      </c>
      <c r="W25" s="11">
        <v>11.09086000000001</v>
      </c>
      <c r="X25" s="11">
        <v>11.08198666666668</v>
      </c>
      <c r="Y25" s="11">
        <v>11.073113333333341</v>
      </c>
      <c r="Z25" s="11">
        <v>11.064240000000011</v>
      </c>
      <c r="AA25" s="11">
        <v>11.064240000000011</v>
      </c>
      <c r="AB25" s="11">
        <v>10.78674666666668</v>
      </c>
      <c r="AC25" s="11">
        <v>10.51812666666668</v>
      </c>
      <c r="AD25" s="11">
        <v>10.249506666666679</v>
      </c>
      <c r="AE25" s="11">
        <v>9.9808866666666791</v>
      </c>
      <c r="AF25" s="11">
        <v>9.7139732776554002</v>
      </c>
      <c r="AG25" s="11">
        <v>9.4913332776554</v>
      </c>
      <c r="AH25" s="11"/>
    </row>
    <row r="26" spans="2:36" x14ac:dyDescent="0.25">
      <c r="B26" s="50" t="s">
        <v>71</v>
      </c>
      <c r="C26" s="11" t="s">
        <v>76</v>
      </c>
      <c r="D26" s="11" t="s">
        <v>76</v>
      </c>
      <c r="E26" s="11" t="s">
        <v>76</v>
      </c>
      <c r="F26" s="11" t="s">
        <v>76</v>
      </c>
      <c r="G26" s="11" t="s">
        <v>76</v>
      </c>
      <c r="H26" s="11" t="s">
        <v>76</v>
      </c>
      <c r="I26" s="11" t="s">
        <v>76</v>
      </c>
      <c r="J26" s="11" t="s">
        <v>76</v>
      </c>
      <c r="K26" s="11" t="s">
        <v>76</v>
      </c>
      <c r="L26" s="11" t="s">
        <v>76</v>
      </c>
      <c r="M26" s="11" t="s">
        <v>76</v>
      </c>
      <c r="N26" s="11" t="s">
        <v>76</v>
      </c>
      <c r="O26" s="11" t="s">
        <v>76</v>
      </c>
      <c r="P26" s="11" t="s">
        <v>76</v>
      </c>
      <c r="Q26" s="11" t="s">
        <v>76</v>
      </c>
      <c r="R26" s="11" t="s">
        <v>76</v>
      </c>
      <c r="S26" s="11" t="s">
        <v>76</v>
      </c>
      <c r="T26" s="11" t="s">
        <v>76</v>
      </c>
      <c r="U26" s="11" t="s">
        <v>76</v>
      </c>
      <c r="V26" s="11" t="s">
        <v>76</v>
      </c>
      <c r="W26" s="11" t="s">
        <v>76</v>
      </c>
      <c r="X26" s="11" t="s">
        <v>76</v>
      </c>
      <c r="Y26" s="11" t="s">
        <v>76</v>
      </c>
      <c r="Z26" s="11" t="s">
        <v>76</v>
      </c>
      <c r="AA26" s="11" t="s">
        <v>76</v>
      </c>
      <c r="AB26" s="11" t="s">
        <v>76</v>
      </c>
      <c r="AC26" s="11" t="s">
        <v>76</v>
      </c>
      <c r="AD26" s="11" t="s">
        <v>76</v>
      </c>
      <c r="AE26" s="11" t="s">
        <v>76</v>
      </c>
      <c r="AF26" s="11" t="s">
        <v>76</v>
      </c>
      <c r="AG26" s="11" t="s">
        <v>76</v>
      </c>
      <c r="AH26" s="11"/>
    </row>
    <row r="27" spans="2:36" x14ac:dyDescent="0.25">
      <c r="B27" s="50" t="s">
        <v>72</v>
      </c>
      <c r="C27" s="11">
        <v>2.5352380951999999E-4</v>
      </c>
      <c r="D27" s="11">
        <v>5.0704761905000001E-4</v>
      </c>
      <c r="E27" s="11">
        <v>7.6057142857000005E-4</v>
      </c>
      <c r="F27" s="11">
        <v>1.0140952381E-3</v>
      </c>
      <c r="G27" s="11">
        <v>1.26761904762E-3</v>
      </c>
      <c r="H27" s="11">
        <v>8.9424761904799994E-3</v>
      </c>
      <c r="I27" s="11">
        <v>1.6617333333330001E-2</v>
      </c>
      <c r="J27" s="11">
        <v>2.4292190476189999E-2</v>
      </c>
      <c r="K27" s="11">
        <v>3.1967047619049997E-2</v>
      </c>
      <c r="L27" s="11">
        <v>3.96419047619E-2</v>
      </c>
      <c r="M27" s="11">
        <v>4.6256571428570002E-2</v>
      </c>
      <c r="N27" s="11">
        <v>5.2871238095239997E-2</v>
      </c>
      <c r="O27" s="11">
        <v>5.9485904761900001E-2</v>
      </c>
      <c r="P27" s="11">
        <v>6.6100571428569996E-2</v>
      </c>
      <c r="Q27" s="11">
        <v>7.2715238095239998E-2</v>
      </c>
      <c r="R27" s="11">
        <v>7.9329904761899994E-2</v>
      </c>
      <c r="S27" s="11">
        <v>0.12542514285713999</v>
      </c>
      <c r="T27" s="11">
        <v>0.12542514285713999</v>
      </c>
      <c r="U27" s="11">
        <v>0.17152038095238001</v>
      </c>
      <c r="V27" s="11">
        <v>0.17152038095238001</v>
      </c>
      <c r="W27" s="11">
        <v>0.17126685714286</v>
      </c>
      <c r="X27" s="11">
        <v>0.17101333333332999</v>
      </c>
      <c r="Y27" s="11">
        <v>0.17075980952381001</v>
      </c>
      <c r="Z27" s="11">
        <v>0.17050628571429</v>
      </c>
      <c r="AA27" s="11">
        <v>0.17025276190475999</v>
      </c>
      <c r="AB27" s="11">
        <v>0.16257790476190001</v>
      </c>
      <c r="AC27" s="11">
        <v>0.15490304761904999</v>
      </c>
      <c r="AD27" s="11">
        <v>0.14722819047619001</v>
      </c>
      <c r="AE27" s="11">
        <v>0.13955333333333</v>
      </c>
      <c r="AF27" s="11">
        <v>0.13189691428570999</v>
      </c>
      <c r="AG27" s="11">
        <v>0.12553577142857</v>
      </c>
      <c r="AH27" s="11"/>
    </row>
    <row r="28" spans="2:36" x14ac:dyDescent="0.25">
      <c r="B28" s="51" t="s">
        <v>73</v>
      </c>
      <c r="C28" s="11">
        <v>-413.04346724561293</v>
      </c>
      <c r="D28" s="11">
        <v>-409.63256329952986</v>
      </c>
      <c r="E28" s="11">
        <v>-560.58435398918311</v>
      </c>
      <c r="F28" s="11">
        <v>-586.39636072434257</v>
      </c>
      <c r="G28" s="11">
        <v>-645.75661766327653</v>
      </c>
      <c r="H28" s="11">
        <v>-679.6987194214139</v>
      </c>
      <c r="I28" s="11">
        <v>-789.71736236649281</v>
      </c>
      <c r="J28" s="11">
        <v>-793.8755872269578</v>
      </c>
      <c r="K28" s="11">
        <v>-903.22609308217091</v>
      </c>
      <c r="L28" s="11">
        <v>-887.08728427460323</v>
      </c>
      <c r="M28" s="11">
        <v>-1123.2520265120611</v>
      </c>
      <c r="N28" s="11">
        <v>-1115.954720834636</v>
      </c>
      <c r="O28" s="11">
        <v>-953.41024676874827</v>
      </c>
      <c r="P28" s="11">
        <v>-1181.8684799605053</v>
      </c>
      <c r="Q28" s="11">
        <v>-1090.4073620610397</v>
      </c>
      <c r="R28" s="11">
        <v>-1129.6709814516839</v>
      </c>
      <c r="S28" s="11">
        <v>-1273.9201060138962</v>
      </c>
      <c r="T28" s="11">
        <v>-1198.271990624979</v>
      </c>
      <c r="U28" s="11">
        <v>-688.15705012966407</v>
      </c>
      <c r="V28" s="11">
        <v>-708.48601724181174</v>
      </c>
      <c r="W28" s="11">
        <v>-818.73005337671043</v>
      </c>
      <c r="X28" s="11">
        <v>-741.72471574150427</v>
      </c>
      <c r="Y28" s="11">
        <v>-668.59050040934176</v>
      </c>
      <c r="Z28" s="11">
        <v>-662.32814564099601</v>
      </c>
      <c r="AA28" s="11">
        <v>-763.17068152749141</v>
      </c>
      <c r="AB28" s="11">
        <v>-728.72017483065918</v>
      </c>
      <c r="AC28" s="11">
        <v>-803.69997277670166</v>
      </c>
      <c r="AD28" s="11">
        <v>-868.83218682149072</v>
      </c>
      <c r="AE28" s="11">
        <v>-825.65706507089385</v>
      </c>
      <c r="AF28" s="11">
        <v>-858.19044287436918</v>
      </c>
      <c r="AG28" s="11">
        <v>-818.97763647207842</v>
      </c>
      <c r="AH28" s="11"/>
    </row>
    <row r="29" spans="2:36" x14ac:dyDescent="0.25">
      <c r="B29" s="51" t="s">
        <v>74</v>
      </c>
      <c r="C29" s="11" t="s">
        <v>76</v>
      </c>
      <c r="D29" s="11" t="s">
        <v>76</v>
      </c>
      <c r="E29" s="11" t="s">
        <v>76</v>
      </c>
      <c r="F29" s="11" t="s">
        <v>76</v>
      </c>
      <c r="G29" s="11" t="s">
        <v>76</v>
      </c>
      <c r="H29" s="11" t="s">
        <v>76</v>
      </c>
      <c r="I29" s="11" t="s">
        <v>76</v>
      </c>
      <c r="J29" s="11" t="s">
        <v>76</v>
      </c>
      <c r="K29" s="11" t="s">
        <v>76</v>
      </c>
      <c r="L29" s="11" t="s">
        <v>76</v>
      </c>
      <c r="M29" s="11" t="s">
        <v>76</v>
      </c>
      <c r="N29" s="11" t="s">
        <v>76</v>
      </c>
      <c r="O29" s="11" t="s">
        <v>76</v>
      </c>
      <c r="P29" s="11" t="s">
        <v>76</v>
      </c>
      <c r="Q29" s="11" t="s">
        <v>76</v>
      </c>
      <c r="R29" s="11" t="s">
        <v>76</v>
      </c>
      <c r="S29" s="11" t="s">
        <v>76</v>
      </c>
      <c r="T29" s="11" t="s">
        <v>76</v>
      </c>
      <c r="U29" s="11" t="s">
        <v>76</v>
      </c>
      <c r="V29" s="11" t="s">
        <v>76</v>
      </c>
      <c r="W29" s="11" t="s">
        <v>76</v>
      </c>
      <c r="X29" s="11" t="s">
        <v>76</v>
      </c>
      <c r="Y29" s="11" t="s">
        <v>76</v>
      </c>
      <c r="Z29" s="11" t="s">
        <v>76</v>
      </c>
      <c r="AA29" s="11" t="s">
        <v>76</v>
      </c>
      <c r="AB29" s="11" t="s">
        <v>76</v>
      </c>
      <c r="AC29" s="11" t="s">
        <v>76</v>
      </c>
      <c r="AD29" s="11" t="s">
        <v>76</v>
      </c>
      <c r="AE29" s="11" t="s">
        <v>76</v>
      </c>
      <c r="AF29" s="11" t="s">
        <v>76</v>
      </c>
      <c r="AG29" s="11" t="s">
        <v>76</v>
      </c>
      <c r="AH29" s="11"/>
    </row>
    <row r="30" spans="2:36" ht="18" x14ac:dyDescent="0.35">
      <c r="B30" s="48" t="s">
        <v>116</v>
      </c>
      <c r="C30" s="12">
        <f t="shared" ref="C30:AC30" si="7">C28+C24+C20+C16+C12+C8+C4</f>
        <v>6223.568148275941</v>
      </c>
      <c r="D30" s="12">
        <f t="shared" si="7"/>
        <v>6140.5805479813462</v>
      </c>
      <c r="E30" s="12">
        <f t="shared" si="7"/>
        <v>5864.3171146297464</v>
      </c>
      <c r="F30" s="12">
        <f t="shared" si="7"/>
        <v>6079.6177799557363</v>
      </c>
      <c r="G30" s="12">
        <f t="shared" si="7"/>
        <v>6039.2095202148248</v>
      </c>
      <c r="H30" s="12">
        <f t="shared" si="7"/>
        <v>7103.5315799755044</v>
      </c>
      <c r="I30" s="12">
        <f t="shared" si="7"/>
        <v>6752.775407125464</v>
      </c>
      <c r="J30" s="12">
        <f t="shared" si="7"/>
        <v>6082.4530099566327</v>
      </c>
      <c r="K30" s="12">
        <f t="shared" si="7"/>
        <v>5848.6379465675072</v>
      </c>
      <c r="L30" s="12">
        <f t="shared" si="7"/>
        <v>6020.2455654934301</v>
      </c>
      <c r="M30" s="12">
        <f t="shared" si="7"/>
        <v>7626.3191600509444</v>
      </c>
      <c r="N30" s="12">
        <f t="shared" si="7"/>
        <v>8922.8815165285232</v>
      </c>
      <c r="O30" s="12">
        <f t="shared" si="7"/>
        <v>8464.0672186319298</v>
      </c>
      <c r="P30" s="12">
        <f t="shared" si="7"/>
        <v>8829.4887438925089</v>
      </c>
      <c r="Q30" s="12">
        <f t="shared" si="7"/>
        <v>7375.025000089061</v>
      </c>
      <c r="R30" s="12">
        <f t="shared" si="7"/>
        <v>7856.0507042936479</v>
      </c>
      <c r="S30" s="12">
        <f t="shared" si="7"/>
        <v>8058.5620080717781</v>
      </c>
      <c r="T30" s="12">
        <f t="shared" si="7"/>
        <v>7165.6227378423564</v>
      </c>
      <c r="U30" s="12">
        <f t="shared" si="7"/>
        <v>6607.0092676585464</v>
      </c>
      <c r="V30" s="12">
        <f t="shared" si="7"/>
        <v>6147.582407754724</v>
      </c>
      <c r="W30" s="12">
        <f t="shared" si="7"/>
        <v>7861.3720909188551</v>
      </c>
      <c r="X30" s="12">
        <f t="shared" si="7"/>
        <v>7031.9791724109127</v>
      </c>
      <c r="Y30" s="12">
        <f t="shared" si="7"/>
        <v>6227.3158117483708</v>
      </c>
      <c r="Z30" s="12">
        <f t="shared" si="7"/>
        <v>6908.6751505440607</v>
      </c>
      <c r="AA30" s="12">
        <f t="shared" si="7"/>
        <v>6639.4797172306426</v>
      </c>
      <c r="AB30" s="12">
        <f t="shared" si="7"/>
        <v>7272.3468476775943</v>
      </c>
      <c r="AC30" s="12">
        <f t="shared" si="7"/>
        <v>6549.1889511499139</v>
      </c>
      <c r="AD30" s="12">
        <f t="shared" ref="AD30:AE30" si="8">AD28+AD24+AD20+AD16+AD12+AD8+AD4</f>
        <v>8262.3062106090947</v>
      </c>
      <c r="AE30" s="12">
        <f t="shared" si="8"/>
        <v>6860.4365740824869</v>
      </c>
      <c r="AF30" s="12">
        <f t="shared" ref="AF30:AG30" si="9">AF28+AF24+AF20+AF16+AF12+AF8+AF4</f>
        <v>6899.2785469051505</v>
      </c>
      <c r="AG30" s="12">
        <f t="shared" si="9"/>
        <v>6943.1986212929278</v>
      </c>
      <c r="AH30" s="12"/>
    </row>
    <row r="31" spans="2:36" x14ac:dyDescent="0.25">
      <c r="B31" s="5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2:36" x14ac:dyDescent="0.25">
      <c r="B32" s="5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2:34" x14ac:dyDescent="0.25">
      <c r="B33" s="1" t="s">
        <v>127</v>
      </c>
    </row>
    <row r="34" spans="2:34" ht="18" x14ac:dyDescent="0.25">
      <c r="B34" s="2" t="s">
        <v>143</v>
      </c>
    </row>
    <row r="35" spans="2:34" s="5" customFormat="1" x14ac:dyDescent="0.2">
      <c r="B35" s="24" t="s">
        <v>50</v>
      </c>
      <c r="C35" s="4">
        <v>1990</v>
      </c>
      <c r="D35" s="4">
        <v>1991</v>
      </c>
      <c r="E35" s="4">
        <v>1992</v>
      </c>
      <c r="F35" s="4">
        <v>1993</v>
      </c>
      <c r="G35" s="4">
        <v>1994</v>
      </c>
      <c r="H35" s="4">
        <v>1995</v>
      </c>
      <c r="I35" s="4">
        <v>1996</v>
      </c>
      <c r="J35" s="4">
        <v>1997</v>
      </c>
      <c r="K35" s="4">
        <v>1998</v>
      </c>
      <c r="L35" s="4">
        <v>1999</v>
      </c>
      <c r="M35" s="4">
        <v>2000</v>
      </c>
      <c r="N35" s="4">
        <v>2001</v>
      </c>
      <c r="O35" s="4">
        <v>2002</v>
      </c>
      <c r="P35" s="4">
        <v>2003</v>
      </c>
      <c r="Q35" s="4">
        <v>2004</v>
      </c>
      <c r="R35" s="4">
        <v>2005</v>
      </c>
      <c r="S35" s="4">
        <v>2006</v>
      </c>
      <c r="T35" s="4">
        <v>2007</v>
      </c>
      <c r="U35" s="4">
        <v>2008</v>
      </c>
      <c r="V35" s="4">
        <v>2009</v>
      </c>
      <c r="W35" s="4">
        <v>2010</v>
      </c>
      <c r="X35" s="4">
        <v>2011</v>
      </c>
      <c r="Y35" s="4">
        <v>2012</v>
      </c>
      <c r="Z35" s="4">
        <v>2013</v>
      </c>
      <c r="AA35" s="4">
        <v>2014</v>
      </c>
      <c r="AB35" s="4">
        <v>2015</v>
      </c>
      <c r="AC35" s="4">
        <v>2016</v>
      </c>
      <c r="AD35" s="4">
        <v>2017</v>
      </c>
      <c r="AE35" s="4">
        <v>2018</v>
      </c>
      <c r="AF35" s="4">
        <v>2019</v>
      </c>
      <c r="AG35" s="4">
        <v>2020</v>
      </c>
      <c r="AH35" s="4"/>
    </row>
    <row r="36" spans="2:34" s="5" customFormat="1" x14ac:dyDescent="0.25">
      <c r="B36" s="13" t="s">
        <v>51</v>
      </c>
      <c r="C36" s="15">
        <v>-2723.2116191229361</v>
      </c>
      <c r="D36" s="15">
        <v>-2824.299190658141</v>
      </c>
      <c r="E36" s="15">
        <v>-2237.0357360364751</v>
      </c>
      <c r="F36" s="15">
        <v>-2310.8617980144941</v>
      </c>
      <c r="G36" s="15">
        <v>-1909.8913373059556</v>
      </c>
      <c r="H36" s="15">
        <v>-1554.1579634299771</v>
      </c>
      <c r="I36" s="15">
        <v>-1357.873249233013</v>
      </c>
      <c r="J36" s="15">
        <v>-2048.9771651326082</v>
      </c>
      <c r="K36" s="15">
        <v>-1634.5965113789441</v>
      </c>
      <c r="L36" s="15">
        <v>-1490.0562999413073</v>
      </c>
      <c r="M36" s="15">
        <v>-428.48994755906699</v>
      </c>
      <c r="N36" s="15">
        <v>-760.80377021539482</v>
      </c>
      <c r="O36" s="15">
        <v>-689.83290349204765</v>
      </c>
      <c r="P36" s="15">
        <v>-772.75869055665078</v>
      </c>
      <c r="Q36" s="15">
        <v>-1463.5160322446202</v>
      </c>
      <c r="R36" s="15">
        <v>-1238.0147934373153</v>
      </c>
      <c r="S36" s="15">
        <v>-2014.3768836734891</v>
      </c>
      <c r="T36" s="15">
        <v>-1983.7981676183433</v>
      </c>
      <c r="U36" s="15">
        <v>-2934.5178408904594</v>
      </c>
      <c r="V36" s="15">
        <v>-3050.5669568055223</v>
      </c>
      <c r="W36" s="15">
        <v>-2790.4856293888379</v>
      </c>
      <c r="X36" s="15">
        <v>-2972.8936387682493</v>
      </c>
      <c r="Y36" s="15">
        <v>-3510.0904061879928</v>
      </c>
      <c r="Z36" s="15">
        <v>-3757.1768757721188</v>
      </c>
      <c r="AA36" s="15">
        <v>-3449.8032441959172</v>
      </c>
      <c r="AB36" s="15">
        <v>-4080.8420319299257</v>
      </c>
      <c r="AC36" s="15">
        <v>-4149.7971893507402</v>
      </c>
      <c r="AD36" s="15">
        <v>-2550.0560559731048</v>
      </c>
      <c r="AE36" s="15">
        <v>-2456.8585563681531</v>
      </c>
      <c r="AF36" s="15">
        <v>-2003.5493149114759</v>
      </c>
      <c r="AG36" s="15">
        <v>-1724.1289384651002</v>
      </c>
      <c r="AH36" s="15"/>
    </row>
    <row r="37" spans="2:34" s="5" customFormat="1" x14ac:dyDescent="0.25">
      <c r="B37" s="50" t="s">
        <v>52</v>
      </c>
      <c r="C37" s="15">
        <v>-2924.8810289049679</v>
      </c>
      <c r="D37" s="15">
        <v>-3028.5937809333291</v>
      </c>
      <c r="E37" s="15">
        <v>-2444.2364247261057</v>
      </c>
      <c r="F37" s="15">
        <v>-2529.5129366785886</v>
      </c>
      <c r="G37" s="15">
        <v>-2136.5414047222171</v>
      </c>
      <c r="H37" s="15">
        <v>-1797.4934134612363</v>
      </c>
      <c r="I37" s="15">
        <v>-1618.0480340332526</v>
      </c>
      <c r="J37" s="15">
        <v>-2293.9750015257127</v>
      </c>
      <c r="K37" s="15">
        <v>-1879.1859757757979</v>
      </c>
      <c r="L37" s="15">
        <v>-1738.0040762926726</v>
      </c>
      <c r="M37" s="15">
        <v>-688.87628795222076</v>
      </c>
      <c r="N37" s="15">
        <v>-1041.0283639191778</v>
      </c>
      <c r="O37" s="15">
        <v>-955.37466634132045</v>
      </c>
      <c r="P37" s="15">
        <v>-1061.347572210623</v>
      </c>
      <c r="Q37" s="15">
        <v>-1749.9196164805285</v>
      </c>
      <c r="R37" s="15">
        <v>-1515.8010808544213</v>
      </c>
      <c r="S37" s="15">
        <v>-2303.9356935657888</v>
      </c>
      <c r="T37" s="15">
        <v>-2279.0796920115527</v>
      </c>
      <c r="U37" s="15">
        <v>-3229.1404390355929</v>
      </c>
      <c r="V37" s="15">
        <v>-3339.3250329555894</v>
      </c>
      <c r="W37" s="15">
        <v>-3118.9781663295084</v>
      </c>
      <c r="X37" s="15">
        <v>-3305.198753007191</v>
      </c>
      <c r="Y37" s="15">
        <v>-3804.7499218447188</v>
      </c>
      <c r="Z37" s="15">
        <v>-4061.3547473047988</v>
      </c>
      <c r="AA37" s="15">
        <v>-3753.6193988243394</v>
      </c>
      <c r="AB37" s="15">
        <v>-4383.710782919864</v>
      </c>
      <c r="AC37" s="15">
        <v>-4450.7263418614011</v>
      </c>
      <c r="AD37" s="15">
        <v>-2907.0489643413225</v>
      </c>
      <c r="AE37" s="15">
        <v>-2776.7038100257705</v>
      </c>
      <c r="AF37" s="15">
        <v>-2313.5355795744895</v>
      </c>
      <c r="AG37" s="15">
        <v>-2040.8954996485804</v>
      </c>
      <c r="AH37" s="15"/>
    </row>
    <row r="38" spans="2:34" s="5" customFormat="1" x14ac:dyDescent="0.25">
      <c r="B38" s="50" t="s">
        <v>53</v>
      </c>
      <c r="C38" s="15">
        <v>2.04426876630425</v>
      </c>
      <c r="D38" s="15">
        <v>1.94378208343439</v>
      </c>
      <c r="E38" s="15">
        <v>1.89737408939024</v>
      </c>
      <c r="F38" s="15">
        <v>2.14947231296104</v>
      </c>
      <c r="G38" s="15">
        <v>2.28175703183752</v>
      </c>
      <c r="H38" s="15">
        <v>2.5660881090903702</v>
      </c>
      <c r="I38" s="15">
        <v>2.9892665638168001</v>
      </c>
      <c r="J38" s="15">
        <v>2.4055025009051398</v>
      </c>
      <c r="K38" s="15">
        <v>2.2647594193399398</v>
      </c>
      <c r="L38" s="15">
        <v>2.2609776908586801</v>
      </c>
      <c r="M38" s="15">
        <v>2.5353317482719899</v>
      </c>
      <c r="N38" s="15">
        <v>3.0393926075666302</v>
      </c>
      <c r="O38" s="15">
        <v>2.4012256772260701</v>
      </c>
      <c r="P38" s="15">
        <v>3.0965720263021299</v>
      </c>
      <c r="Q38" s="15">
        <v>2.9389320102697898</v>
      </c>
      <c r="R38" s="15">
        <v>2.5481366580129001</v>
      </c>
      <c r="S38" s="15">
        <v>2.85439056542987</v>
      </c>
      <c r="T38" s="15">
        <v>2.9695627145779602</v>
      </c>
      <c r="U38" s="15">
        <v>2.8682366074992598</v>
      </c>
      <c r="V38" s="15">
        <v>2.5894297498458498</v>
      </c>
      <c r="W38" s="15">
        <v>3.8374323970772402</v>
      </c>
      <c r="X38" s="15">
        <v>3.9036748441252298</v>
      </c>
      <c r="Y38" s="15">
        <v>2.5709228946418201</v>
      </c>
      <c r="Z38" s="15">
        <v>2.88941053464759</v>
      </c>
      <c r="AA38" s="15">
        <v>2.8513668942986499</v>
      </c>
      <c r="AB38" s="15">
        <v>2.7376761386258401</v>
      </c>
      <c r="AC38" s="15">
        <v>2.62113230585167</v>
      </c>
      <c r="AD38" s="15">
        <v>4.4237120125001699</v>
      </c>
      <c r="AE38" s="15">
        <v>3.1018879717929799</v>
      </c>
      <c r="AF38" s="15">
        <v>2.7105931891394799</v>
      </c>
      <c r="AG38" s="15">
        <v>2.94007720619088</v>
      </c>
      <c r="AH38" s="15"/>
    </row>
    <row r="39" spans="2:34" s="5" customFormat="1" x14ac:dyDescent="0.25">
      <c r="B39" s="50" t="s">
        <v>54</v>
      </c>
      <c r="C39" s="15">
        <v>0.54501843141702999</v>
      </c>
      <c r="D39" s="15">
        <v>0.56554223373217005</v>
      </c>
      <c r="E39" s="15">
        <v>0.58141212900643002</v>
      </c>
      <c r="F39" s="15">
        <v>0.59798458075919003</v>
      </c>
      <c r="G39" s="15">
        <v>0.61419196424457001</v>
      </c>
      <c r="H39" s="15">
        <v>0.64711314330840997</v>
      </c>
      <c r="I39" s="15">
        <v>0.66594460759761998</v>
      </c>
      <c r="J39" s="15">
        <v>0.67035383535004001</v>
      </c>
      <c r="K39" s="15">
        <v>0.68368377605787001</v>
      </c>
      <c r="L39" s="15">
        <v>0.69675623021630995</v>
      </c>
      <c r="M39" s="15">
        <v>0.71470585449637003</v>
      </c>
      <c r="N39" s="15">
        <v>0.73630792713931004</v>
      </c>
      <c r="O39" s="15">
        <v>0.74832997693185999</v>
      </c>
      <c r="P39" s="15">
        <v>0.76182967893400999</v>
      </c>
      <c r="Q39" s="15">
        <v>0.77023957716360003</v>
      </c>
      <c r="R39" s="15">
        <v>0.77901306034997997</v>
      </c>
      <c r="S39" s="15">
        <v>0.79107877003872995</v>
      </c>
      <c r="T39" s="15">
        <v>0.80050478635859001</v>
      </c>
      <c r="U39" s="15">
        <v>0.80872442692511004</v>
      </c>
      <c r="V39" s="15">
        <v>0.81605299303541001</v>
      </c>
      <c r="W39" s="15">
        <v>0.83412992385852003</v>
      </c>
      <c r="X39" s="15">
        <v>0.84151780605070003</v>
      </c>
      <c r="Y39" s="15">
        <v>0.84027801738398</v>
      </c>
      <c r="Z39" s="15">
        <v>0.84254481721716001</v>
      </c>
      <c r="AA39" s="15">
        <v>0.84519955316248996</v>
      </c>
      <c r="AB39" s="15">
        <v>0.85363705323929995</v>
      </c>
      <c r="AC39" s="15">
        <v>0.85863187904458005</v>
      </c>
      <c r="AD39" s="15">
        <v>0.87973196988004998</v>
      </c>
      <c r="AE39" s="15">
        <v>0.87921656772609003</v>
      </c>
      <c r="AF39" s="15">
        <v>0.88335719006456004</v>
      </c>
      <c r="AG39" s="15">
        <v>0.88469584683070002</v>
      </c>
      <c r="AH39" s="15"/>
    </row>
    <row r="40" spans="2:34" x14ac:dyDescent="0.25">
      <c r="B40" s="51" t="s">
        <v>55</v>
      </c>
      <c r="C40" s="16">
        <v>-135.30322836847796</v>
      </c>
      <c r="D40" s="16">
        <v>-142.92631666570475</v>
      </c>
      <c r="E40" s="16">
        <v>-133.78342786415507</v>
      </c>
      <c r="F40" s="16">
        <v>-135.43803752392313</v>
      </c>
      <c r="G40" s="16">
        <v>-130.44566000880653</v>
      </c>
      <c r="H40" s="16">
        <v>-134.25108256555885</v>
      </c>
      <c r="I40" s="16">
        <v>-138.4497940657393</v>
      </c>
      <c r="J40" s="16">
        <v>-132.03326343293605</v>
      </c>
      <c r="K40" s="16">
        <v>-135.2257898647598</v>
      </c>
      <c r="L40" s="16">
        <v>-126.46234267542089</v>
      </c>
      <c r="M40" s="16">
        <v>-95.838488245946934</v>
      </c>
      <c r="N40" s="16">
        <v>-65.947589017526624</v>
      </c>
      <c r="O40" s="16">
        <v>140.17656922297655</v>
      </c>
      <c r="P40" s="16">
        <v>94.15267101913841</v>
      </c>
      <c r="Q40" s="16">
        <v>71.172864361584956</v>
      </c>
      <c r="R40" s="16">
        <v>-44.63886855380369</v>
      </c>
      <c r="S40" s="16">
        <v>-141.00357155025836</v>
      </c>
      <c r="T40" s="16">
        <v>-99.688233040902858</v>
      </c>
      <c r="U40" s="16">
        <v>102.5329289448344</v>
      </c>
      <c r="V40" s="16">
        <v>-133.49914338431134</v>
      </c>
      <c r="W40" s="16">
        <v>-349.59008288059044</v>
      </c>
      <c r="X40" s="16">
        <v>-243.96789624741493</v>
      </c>
      <c r="Y40" s="16">
        <v>-57.665211604738332</v>
      </c>
      <c r="Z40" s="16">
        <v>-90.086314262093865</v>
      </c>
      <c r="AA40" s="16">
        <v>-198.06229921621437</v>
      </c>
      <c r="AB40" s="16">
        <v>-252.01063538554334</v>
      </c>
      <c r="AC40" s="16">
        <v>-260.13617294715505</v>
      </c>
      <c r="AD40" s="16">
        <v>-261.73344270410917</v>
      </c>
      <c r="AE40" s="16">
        <v>-362.74947208512555</v>
      </c>
      <c r="AF40" s="16">
        <v>-340.28976430343994</v>
      </c>
      <c r="AG40" s="16">
        <v>-312.08806590993186</v>
      </c>
      <c r="AH40" s="16"/>
    </row>
    <row r="41" spans="2:34" s="5" customFormat="1" x14ac:dyDescent="0.25">
      <c r="B41" s="50" t="s">
        <v>56</v>
      </c>
      <c r="C41" s="15">
        <v>-100.43701522760973</v>
      </c>
      <c r="D41" s="15">
        <v>-32.199129315638523</v>
      </c>
      <c r="E41" s="15">
        <v>-18.72224945035175</v>
      </c>
      <c r="F41" s="15">
        <v>28.388686635871132</v>
      </c>
      <c r="G41" s="15">
        <v>-40.552176331815609</v>
      </c>
      <c r="H41" s="15">
        <v>16.990673560282382</v>
      </c>
      <c r="I41" s="15">
        <v>-27.851996838346182</v>
      </c>
      <c r="J41" s="15">
        <v>5.9422539142777104</v>
      </c>
      <c r="K41" s="15">
        <v>-44.456755266444262</v>
      </c>
      <c r="L41" s="15">
        <v>-4.59797290418987</v>
      </c>
      <c r="M41" s="15">
        <v>16.493781386961391</v>
      </c>
      <c r="N41" s="15">
        <v>274.50280447110856</v>
      </c>
      <c r="O41" s="15">
        <v>190.92706782468989</v>
      </c>
      <c r="P41" s="15">
        <v>40.921502798840507</v>
      </c>
      <c r="Q41" s="15">
        <v>62.147943559279661</v>
      </c>
      <c r="R41" s="15">
        <v>-8.1284284505157505</v>
      </c>
      <c r="S41" s="15">
        <v>-101.62358263733641</v>
      </c>
      <c r="T41" s="15">
        <v>12.389589940934989</v>
      </c>
      <c r="U41" s="15">
        <v>178.01110553699829</v>
      </c>
      <c r="V41" s="15">
        <v>-100.98823175517666</v>
      </c>
      <c r="W41" s="15">
        <v>-209.91154932777957</v>
      </c>
      <c r="X41" s="15">
        <v>-17.556876901121079</v>
      </c>
      <c r="Y41" s="15">
        <v>61.617745087511267</v>
      </c>
      <c r="Z41" s="15">
        <v>-33.471315607385357</v>
      </c>
      <c r="AA41" s="15">
        <v>-86.958400577990631</v>
      </c>
      <c r="AB41" s="15">
        <v>-93.530415724176876</v>
      </c>
      <c r="AC41" s="15">
        <v>-113.7207540004956</v>
      </c>
      <c r="AD41" s="15">
        <v>-92.816670042326635</v>
      </c>
      <c r="AE41" s="15">
        <v>-198.733089042535</v>
      </c>
      <c r="AF41" s="15">
        <v>-139.54961851389902</v>
      </c>
      <c r="AG41" s="15">
        <v>-110.80474715943012</v>
      </c>
      <c r="AH41" s="15"/>
    </row>
    <row r="42" spans="2:34" s="5" customFormat="1" x14ac:dyDescent="0.25">
      <c r="B42" s="50" t="s">
        <v>57</v>
      </c>
      <c r="C42" s="15">
        <v>1.90494227537E-3</v>
      </c>
      <c r="D42" s="15">
        <v>1.22425596104E-3</v>
      </c>
      <c r="E42" s="15">
        <v>7.8695173175000004E-4</v>
      </c>
      <c r="F42" s="15">
        <v>1.5866357255E-3</v>
      </c>
      <c r="G42" s="15">
        <v>1.82169287002E-3</v>
      </c>
      <c r="H42" s="15">
        <v>2.4876881128300002E-3</v>
      </c>
      <c r="I42" s="15">
        <v>2.76681847194E-3</v>
      </c>
      <c r="J42" s="15">
        <v>1.51318036784E-3</v>
      </c>
      <c r="K42" s="15">
        <v>7.9821488660000001E-4</v>
      </c>
      <c r="L42" s="15">
        <v>6.5130417127000004E-4</v>
      </c>
      <c r="M42" s="15">
        <v>1.6356059639499999E-3</v>
      </c>
      <c r="N42" s="15">
        <v>1.43856E-2</v>
      </c>
      <c r="O42" s="15">
        <v>1.44585E-3</v>
      </c>
      <c r="P42" s="15">
        <v>7.2822857142899999E-3</v>
      </c>
      <c r="Q42" s="15">
        <v>1.584E-2</v>
      </c>
      <c r="R42" s="15">
        <v>3.3364285714299999E-3</v>
      </c>
      <c r="S42" s="15">
        <v>6.1714285714000003E-4</v>
      </c>
      <c r="T42" s="15" t="s">
        <v>151</v>
      </c>
      <c r="U42" s="15">
        <v>5.9086799999000001E-4</v>
      </c>
      <c r="V42" s="15">
        <v>3.3367679999000001E-4</v>
      </c>
      <c r="W42" s="15">
        <v>5.7586168420000004E-4</v>
      </c>
      <c r="X42" s="15" t="s">
        <v>151</v>
      </c>
      <c r="Y42" s="15">
        <v>9.3272727269999998E-5</v>
      </c>
      <c r="Z42" s="15" t="s">
        <v>151</v>
      </c>
      <c r="AA42" s="15" t="s">
        <v>151</v>
      </c>
      <c r="AB42" s="15" t="s">
        <v>151</v>
      </c>
      <c r="AC42" s="15" t="s">
        <v>151</v>
      </c>
      <c r="AD42" s="15" t="s">
        <v>151</v>
      </c>
      <c r="AE42" s="15">
        <v>7.7142857143E-4</v>
      </c>
      <c r="AF42" s="15">
        <v>4.3199999999999998E-4</v>
      </c>
      <c r="AG42" s="15">
        <v>1.5428571429E-4</v>
      </c>
      <c r="AH42" s="15"/>
    </row>
    <row r="43" spans="2:34" s="5" customFormat="1" x14ac:dyDescent="0.25">
      <c r="B43" s="50" t="s">
        <v>119</v>
      </c>
      <c r="C43" s="15">
        <v>4.938739232E-5</v>
      </c>
      <c r="D43" s="15">
        <v>3.173996936E-5</v>
      </c>
      <c r="E43" s="15">
        <v>2.04024523E-5</v>
      </c>
      <c r="F43" s="15">
        <v>4.1135000289999997E-5</v>
      </c>
      <c r="G43" s="15">
        <v>4.7229074410000003E-5</v>
      </c>
      <c r="H43" s="15">
        <v>6.4495617739999993E-5</v>
      </c>
      <c r="I43" s="15">
        <v>7.1732330750000003E-5</v>
      </c>
      <c r="J43" s="15">
        <v>3.9230602130000003E-5</v>
      </c>
      <c r="K43" s="15">
        <v>2.069446002E-5</v>
      </c>
      <c r="L43" s="15">
        <v>1.68856637E-5</v>
      </c>
      <c r="M43" s="15">
        <v>4.2404599070000003E-5</v>
      </c>
      <c r="N43" s="15">
        <v>3.7295999999999998E-4</v>
      </c>
      <c r="O43" s="15">
        <v>3.7484999999999998E-5</v>
      </c>
      <c r="P43" s="15">
        <v>1.8880000000000001E-4</v>
      </c>
      <c r="Q43" s="15">
        <v>4.1066666666999998E-4</v>
      </c>
      <c r="R43" s="15">
        <v>8.6500000000000002E-5</v>
      </c>
      <c r="S43" s="15">
        <v>1.5999999999999999E-5</v>
      </c>
      <c r="T43" s="15" t="s">
        <v>151</v>
      </c>
      <c r="U43" s="15">
        <v>1.53188E-5</v>
      </c>
      <c r="V43" s="15">
        <v>8.6508800000000008E-6</v>
      </c>
      <c r="W43" s="15">
        <v>1.4929747369999999E-5</v>
      </c>
      <c r="X43" s="15" t="s">
        <v>151</v>
      </c>
      <c r="Y43" s="15">
        <v>2.4181818200000001E-6</v>
      </c>
      <c r="Z43" s="15" t="s">
        <v>151</v>
      </c>
      <c r="AA43" s="15" t="s">
        <v>151</v>
      </c>
      <c r="AB43" s="15" t="s">
        <v>151</v>
      </c>
      <c r="AC43" s="15" t="s">
        <v>151</v>
      </c>
      <c r="AD43" s="15" t="s">
        <v>151</v>
      </c>
      <c r="AE43" s="15">
        <v>2.0000000000000002E-5</v>
      </c>
      <c r="AF43" s="15">
        <v>1.1199999999999999E-5</v>
      </c>
      <c r="AG43" s="15">
        <v>3.9999999999999998E-6</v>
      </c>
      <c r="AH43" s="15"/>
    </row>
    <row r="44" spans="2:34" s="5" customFormat="1" x14ac:dyDescent="0.25">
      <c r="B44" s="51" t="s">
        <v>78</v>
      </c>
      <c r="C44" s="15">
        <v>7284.015502853953</v>
      </c>
      <c r="D44" s="15">
        <v>7389.4234562754864</v>
      </c>
      <c r="E44" s="15">
        <v>6801.9273436246631</v>
      </c>
      <c r="F44" s="15">
        <v>6448.8641035414084</v>
      </c>
      <c r="G44" s="15">
        <v>6291.7879398373398</v>
      </c>
      <c r="H44" s="15">
        <v>6491.2829008607378</v>
      </c>
      <c r="I44" s="15">
        <v>6152.8056176005475</v>
      </c>
      <c r="J44" s="15">
        <v>6550.2509885547388</v>
      </c>
      <c r="K44" s="15">
        <v>6281.3309859333967</v>
      </c>
      <c r="L44" s="15">
        <v>6213.6225472469205</v>
      </c>
      <c r="M44" s="15">
        <v>6883.1909006006272</v>
      </c>
      <c r="N44" s="15">
        <v>6765.303286134721</v>
      </c>
      <c r="O44" s="15">
        <v>7132.0479357763634</v>
      </c>
      <c r="P44" s="15">
        <v>6834.4722186297422</v>
      </c>
      <c r="Q44" s="15">
        <v>6504.8742619223731</v>
      </c>
      <c r="R44" s="15">
        <v>6780.0541111892508</v>
      </c>
      <c r="S44" s="15">
        <v>6635.7716921777646</v>
      </c>
      <c r="T44" s="15">
        <v>6642.4214500572607</v>
      </c>
      <c r="U44" s="15">
        <v>6891.857563022304</v>
      </c>
      <c r="V44" s="15">
        <v>7066.4943366371126</v>
      </c>
      <c r="W44" s="15">
        <v>6967.4974141591974</v>
      </c>
      <c r="X44" s="15">
        <v>6938.2599156151882</v>
      </c>
      <c r="Y44" s="15">
        <v>7077.0378326780947</v>
      </c>
      <c r="Z44" s="15">
        <v>7447.2391750011711</v>
      </c>
      <c r="AA44" s="15">
        <v>6920.6746360724055</v>
      </c>
      <c r="AB44" s="15">
        <v>6935.2301080650614</v>
      </c>
      <c r="AC44" s="15">
        <v>6967.2235395598809</v>
      </c>
      <c r="AD44" s="15">
        <v>6980.8683802979913</v>
      </c>
      <c r="AE44" s="15">
        <v>7042.7223206392082</v>
      </c>
      <c r="AF44" s="15">
        <v>7037.1633564036683</v>
      </c>
      <c r="AG44" s="15">
        <v>6807.5621448838956</v>
      </c>
      <c r="AH44" s="15"/>
    </row>
    <row r="45" spans="2:34" s="5" customFormat="1" x14ac:dyDescent="0.25">
      <c r="B45" s="50" t="s">
        <v>58</v>
      </c>
      <c r="C45" s="15">
        <v>6964.3590246177046</v>
      </c>
      <c r="D45" s="15">
        <v>7048.0547723235513</v>
      </c>
      <c r="E45" s="15">
        <v>6507.0758702414232</v>
      </c>
      <c r="F45" s="15">
        <v>6122.0599084259684</v>
      </c>
      <c r="G45" s="15">
        <v>6001.0144143956759</v>
      </c>
      <c r="H45" s="15">
        <v>6205.082769733197</v>
      </c>
      <c r="I45" s="15">
        <v>5863.5516321029318</v>
      </c>
      <c r="J45" s="15">
        <v>6263.6316668405752</v>
      </c>
      <c r="K45" s="15">
        <v>5996.9201806774345</v>
      </c>
      <c r="L45" s="15">
        <v>5957.1799334316784</v>
      </c>
      <c r="M45" s="15">
        <v>6592.7702862040715</v>
      </c>
      <c r="N45" s="15">
        <v>6426.3627421954579</v>
      </c>
      <c r="O45" s="15">
        <v>6821.3190965479189</v>
      </c>
      <c r="P45" s="15">
        <v>6505.4236476508131</v>
      </c>
      <c r="Q45" s="15">
        <v>6203.7170413129916</v>
      </c>
      <c r="R45" s="15">
        <v>6485.7420412732481</v>
      </c>
      <c r="S45" s="15">
        <v>6347.3596367074515</v>
      </c>
      <c r="T45" s="15">
        <v>6346.839094138385</v>
      </c>
      <c r="U45" s="15">
        <v>6592.0165474455425</v>
      </c>
      <c r="V45" s="15">
        <v>6761.0306847936181</v>
      </c>
      <c r="W45" s="15">
        <v>6546.2358676943441</v>
      </c>
      <c r="X45" s="15">
        <v>6573.6990656412545</v>
      </c>
      <c r="Y45" s="15">
        <v>6714.7369854085218</v>
      </c>
      <c r="Z45" s="15">
        <v>7070.0466839495275</v>
      </c>
      <c r="AA45" s="15">
        <v>6543.2452125980608</v>
      </c>
      <c r="AB45" s="15">
        <v>6573.5254750317472</v>
      </c>
      <c r="AC45" s="15">
        <v>6616.5626536732661</v>
      </c>
      <c r="AD45" s="15">
        <v>6596.1542804385017</v>
      </c>
      <c r="AE45" s="15">
        <v>6683.1110951689116</v>
      </c>
      <c r="AF45" s="15">
        <v>6683.8736273722552</v>
      </c>
      <c r="AG45" s="15">
        <v>6543.5169842674204</v>
      </c>
      <c r="AH45" s="15"/>
    </row>
    <row r="46" spans="2:34" s="5" customFormat="1" x14ac:dyDescent="0.25">
      <c r="B46" s="50" t="s">
        <v>59</v>
      </c>
      <c r="C46" s="15">
        <v>10.795114319949141</v>
      </c>
      <c r="D46" s="15">
        <v>10.8718355782632</v>
      </c>
      <c r="E46" s="15">
        <v>10.36568833999501</v>
      </c>
      <c r="F46" s="15">
        <v>11.460975155929541</v>
      </c>
      <c r="G46" s="15">
        <v>10.162558071857291</v>
      </c>
      <c r="H46" s="15">
        <v>9.34776316592278</v>
      </c>
      <c r="I46" s="15">
        <v>10.014829170565431</v>
      </c>
      <c r="J46" s="15">
        <v>9.1364844293423104</v>
      </c>
      <c r="K46" s="15">
        <v>9.3771793385228506</v>
      </c>
      <c r="L46" s="15">
        <v>8.7890264008780807</v>
      </c>
      <c r="M46" s="15">
        <v>9.7397528625675598</v>
      </c>
      <c r="N46" s="15">
        <v>11.283717050917151</v>
      </c>
      <c r="O46" s="15">
        <v>9.1776914052471703</v>
      </c>
      <c r="P46" s="15">
        <v>10.16765969781871</v>
      </c>
      <c r="Q46" s="15">
        <v>9.9225288173501092</v>
      </c>
      <c r="R46" s="15">
        <v>9.8074315857168202</v>
      </c>
      <c r="S46" s="15">
        <v>9.6356472392388994</v>
      </c>
      <c r="T46" s="15">
        <v>9.6959270502587902</v>
      </c>
      <c r="U46" s="15">
        <v>9.4512182192932102</v>
      </c>
      <c r="V46" s="15">
        <v>9.5381321443362808</v>
      </c>
      <c r="W46" s="15">
        <v>12.36886778188509</v>
      </c>
      <c r="X46" s="15">
        <v>10.082124346147459</v>
      </c>
      <c r="Y46" s="15">
        <v>9.7005842883242206</v>
      </c>
      <c r="Z46" s="15">
        <v>10.15102439648892</v>
      </c>
      <c r="AA46" s="15">
        <v>10.29159546187511</v>
      </c>
      <c r="AB46" s="15">
        <v>9.7518346170072991</v>
      </c>
      <c r="AC46" s="15">
        <v>9.7421660382927406</v>
      </c>
      <c r="AD46" s="15">
        <v>11.13420564582913</v>
      </c>
      <c r="AE46" s="15">
        <v>10.253148612559681</v>
      </c>
      <c r="AF46" s="15">
        <v>10.113645391715631</v>
      </c>
      <c r="AG46" s="15">
        <v>11.06373765069792</v>
      </c>
      <c r="AH46" s="15"/>
    </row>
    <row r="47" spans="2:34" s="5" customFormat="1" x14ac:dyDescent="0.25">
      <c r="B47" s="50" t="s">
        <v>60</v>
      </c>
      <c r="C47" s="15">
        <v>5.2089628643539998E-2</v>
      </c>
      <c r="D47" s="15">
        <v>0.12673558736626001</v>
      </c>
      <c r="E47" s="15">
        <v>4.9648322933399996E-3</v>
      </c>
      <c r="F47" s="15">
        <v>9.9186953461999992E-3</v>
      </c>
      <c r="G47" s="15">
        <v>1.141407294827E-2</v>
      </c>
      <c r="H47" s="15">
        <v>7.986373196754E-2</v>
      </c>
      <c r="I47" s="15">
        <v>2.1080300277180001E-2</v>
      </c>
      <c r="J47" s="15">
        <v>0.10376643984158</v>
      </c>
      <c r="K47" s="15">
        <v>6.9702496490439997E-2</v>
      </c>
      <c r="L47" s="15">
        <v>2.7068665161490001E-2</v>
      </c>
      <c r="M47" s="15">
        <v>2.1983111706449999E-2</v>
      </c>
      <c r="N47" s="15">
        <v>4.1943944714860001E-2</v>
      </c>
      <c r="O47" s="15">
        <v>0.15928477079879999</v>
      </c>
      <c r="P47" s="15">
        <v>0.12044016580760999</v>
      </c>
      <c r="Q47" s="15">
        <v>4.2150212358179999E-2</v>
      </c>
      <c r="R47" s="15">
        <v>3.9165664599940003E-2</v>
      </c>
      <c r="S47" s="15">
        <v>3.4428637253229998E-2</v>
      </c>
      <c r="T47" s="15">
        <v>5.3431825060009999E-2</v>
      </c>
      <c r="U47" s="15">
        <v>8.2979745891350001E-2</v>
      </c>
      <c r="V47" s="15">
        <v>0.11228056473713</v>
      </c>
      <c r="W47" s="15">
        <v>0.25549635317970998</v>
      </c>
      <c r="X47" s="15">
        <v>0.26040427185846998</v>
      </c>
      <c r="Y47" s="15">
        <v>0.29653940903186998</v>
      </c>
      <c r="Z47" s="15">
        <v>0.29268375679311998</v>
      </c>
      <c r="AA47" s="15">
        <v>0.28057932664756002</v>
      </c>
      <c r="AB47" s="15">
        <v>0.27965689002320998</v>
      </c>
      <c r="AC47" s="15">
        <v>0.25193409668847</v>
      </c>
      <c r="AD47" s="15">
        <v>0.25562651115030999</v>
      </c>
      <c r="AE47" s="15">
        <v>0.23031734870514001</v>
      </c>
      <c r="AF47" s="15">
        <v>0.21530098460512001</v>
      </c>
      <c r="AG47" s="15">
        <v>0.20258546147803</v>
      </c>
      <c r="AH47" s="15"/>
    </row>
    <row r="48" spans="2:34" s="5" customFormat="1" x14ac:dyDescent="0.25">
      <c r="B48" s="51" t="s">
        <v>61</v>
      </c>
      <c r="C48" s="15">
        <v>1910.0504220181747</v>
      </c>
      <c r="D48" s="15">
        <v>1724.6954109562694</v>
      </c>
      <c r="E48" s="15">
        <v>1606.863712172403</v>
      </c>
      <c r="F48" s="15">
        <v>2177.3453049359091</v>
      </c>
      <c r="G48" s="15">
        <v>2020.009389111809</v>
      </c>
      <c r="H48" s="15">
        <v>2437.6513596810255</v>
      </c>
      <c r="I48" s="15">
        <v>2324.9507127033576</v>
      </c>
      <c r="J48" s="15">
        <v>2065.5237594817586</v>
      </c>
      <c r="K48" s="15">
        <v>1824.8790448750847</v>
      </c>
      <c r="L48" s="15">
        <v>1796.4158952750738</v>
      </c>
      <c r="M48" s="15">
        <v>1826.6291511213913</v>
      </c>
      <c r="N48" s="15">
        <v>3263.3827240741957</v>
      </c>
      <c r="O48" s="15">
        <v>2345.4336145549155</v>
      </c>
      <c r="P48" s="15">
        <v>3409.2611207833311</v>
      </c>
      <c r="Q48" s="15">
        <v>2792.9482299826755</v>
      </c>
      <c r="R48" s="15">
        <v>2870.4334847982013</v>
      </c>
      <c r="S48" s="15">
        <v>2445.5011001140101</v>
      </c>
      <c r="T48" s="15">
        <v>2553.2686419255956</v>
      </c>
      <c r="U48" s="15">
        <v>2166.5404850035584</v>
      </c>
      <c r="V48" s="15">
        <v>2016.9515424035731</v>
      </c>
      <c r="W48" s="15">
        <v>3668.6141314060028</v>
      </c>
      <c r="X48" s="15">
        <v>3003.9444978517413</v>
      </c>
      <c r="Y48" s="15">
        <v>2252.3374253587831</v>
      </c>
      <c r="Z48" s="15">
        <v>3147.9851597228362</v>
      </c>
      <c r="AA48" s="15">
        <v>3123.5330186144065</v>
      </c>
      <c r="AB48" s="15">
        <v>4180.9492997436291</v>
      </c>
      <c r="AC48" s="15">
        <v>3075.6049039850936</v>
      </c>
      <c r="AD48" s="15">
        <v>3904.1459495368581</v>
      </c>
      <c r="AE48" s="15">
        <v>2642.1154633615361</v>
      </c>
      <c r="AF48" s="15">
        <v>2573.3104105524321</v>
      </c>
      <c r="AG48" s="15">
        <v>2785.9762004225358</v>
      </c>
      <c r="AH48" s="15"/>
    </row>
    <row r="49" spans="2:34" s="5" customFormat="1" x14ac:dyDescent="0.25">
      <c r="B49" s="50" t="s">
        <v>62</v>
      </c>
      <c r="C49" s="15">
        <v>1742.9747048633401</v>
      </c>
      <c r="D49" s="15">
        <v>1588.3021598369219</v>
      </c>
      <c r="E49" s="15">
        <v>1489.8712013938293</v>
      </c>
      <c r="F49" s="15">
        <v>2022.9060686587013</v>
      </c>
      <c r="G49" s="15">
        <v>1856.0890186531992</v>
      </c>
      <c r="H49" s="15">
        <v>2241.0261293950871</v>
      </c>
      <c r="I49" s="15">
        <v>2114.2087313005059</v>
      </c>
      <c r="J49" s="15">
        <v>1907.1089427972893</v>
      </c>
      <c r="K49" s="15">
        <v>1696.5845766469165</v>
      </c>
      <c r="L49" s="15">
        <v>1675.585449135008</v>
      </c>
      <c r="M49" s="15">
        <v>1660.5635968039635</v>
      </c>
      <c r="N49" s="15">
        <v>2869.5957201378069</v>
      </c>
      <c r="O49" s="15">
        <v>2218.7734099590498</v>
      </c>
      <c r="P49" s="15">
        <v>3061.1052672114515</v>
      </c>
      <c r="Q49" s="15">
        <v>2579.2911966959682</v>
      </c>
      <c r="R49" s="15">
        <v>2643.7002413770288</v>
      </c>
      <c r="S49" s="15">
        <v>2250.4731812167415</v>
      </c>
      <c r="T49" s="15">
        <v>2393.9625867154286</v>
      </c>
      <c r="U49" s="15">
        <v>2022.7736164912719</v>
      </c>
      <c r="V49" s="15">
        <v>1865.2159564329661</v>
      </c>
      <c r="W49" s="15">
        <v>3207.7225737101853</v>
      </c>
      <c r="X49" s="15">
        <v>2736.6776820122291</v>
      </c>
      <c r="Y49" s="15">
        <v>2087.0020857024997</v>
      </c>
      <c r="Z49" s="15">
        <v>2877.8567412183465</v>
      </c>
      <c r="AA49" s="15">
        <v>2827.1592487687826</v>
      </c>
      <c r="AB49" s="15">
        <v>3969.2414372007056</v>
      </c>
      <c r="AC49" s="15">
        <v>2863.52927198</v>
      </c>
      <c r="AD49" s="15">
        <v>3444.4880052105955</v>
      </c>
      <c r="AE49" s="15">
        <v>2375.4652497095258</v>
      </c>
      <c r="AF49" s="15">
        <v>2311.461125865952</v>
      </c>
      <c r="AG49" s="15">
        <v>2529.3967469319218</v>
      </c>
      <c r="AH49" s="15"/>
    </row>
    <row r="50" spans="2:34" s="5" customFormat="1" x14ac:dyDescent="0.25">
      <c r="B50" s="50" t="s">
        <v>63</v>
      </c>
      <c r="C50" s="15">
        <v>5.2563318959450802</v>
      </c>
      <c r="D50" s="15">
        <v>4.2936179100187202</v>
      </c>
      <c r="E50" s="15">
        <v>3.6859571459609399</v>
      </c>
      <c r="F50" s="15">
        <v>4.8673845988213804</v>
      </c>
      <c r="G50" s="15">
        <v>5.1687328809927804</v>
      </c>
      <c r="H50" s="15">
        <v>6.2008933428070696</v>
      </c>
      <c r="I50" s="15">
        <v>6.6542843895661496</v>
      </c>
      <c r="J50" s="15">
        <v>5.0164783405932498</v>
      </c>
      <c r="K50" s="15">
        <v>4.0776179175256404</v>
      </c>
      <c r="L50" s="15">
        <v>3.8518707124804501</v>
      </c>
      <c r="M50" s="15">
        <v>5.3253084193847098</v>
      </c>
      <c r="N50" s="15">
        <v>11.73292177622497</v>
      </c>
      <c r="O50" s="15">
        <v>4.0945424647954001</v>
      </c>
      <c r="P50" s="15">
        <v>10.50976717820407</v>
      </c>
      <c r="Q50" s="15">
        <v>6.6418698620904904</v>
      </c>
      <c r="R50" s="15">
        <v>7.0374539973305996</v>
      </c>
      <c r="S50" s="15">
        <v>6.0916005724010196</v>
      </c>
      <c r="T50" s="15">
        <v>5.1596183768600898</v>
      </c>
      <c r="U50" s="15">
        <v>4.6319559790887599</v>
      </c>
      <c r="V50" s="15">
        <v>5.1284125498489299</v>
      </c>
      <c r="W50" s="15">
        <v>13.981778027517541</v>
      </c>
      <c r="X50" s="15">
        <v>8.5934152445901493</v>
      </c>
      <c r="Y50" s="15">
        <v>5.70261457539904</v>
      </c>
      <c r="Z50" s="15">
        <v>8.7352535132481393</v>
      </c>
      <c r="AA50" s="15">
        <v>9.5149971478070601</v>
      </c>
      <c r="AB50" s="15">
        <v>8.0095988224120802</v>
      </c>
      <c r="AC50" s="15">
        <v>7.1855525257256998</v>
      </c>
      <c r="AD50" s="15">
        <v>14.28710527775586</v>
      </c>
      <c r="AE50" s="15">
        <v>8.7916556352365198</v>
      </c>
      <c r="AF50" s="15">
        <v>8.7955939242079904</v>
      </c>
      <c r="AG50" s="15">
        <v>8.5814207571275691</v>
      </c>
      <c r="AH50" s="15"/>
    </row>
    <row r="51" spans="2:34" s="5" customFormat="1" x14ac:dyDescent="0.25">
      <c r="B51" s="50" t="s">
        <v>64</v>
      </c>
      <c r="C51" s="15">
        <v>0.10428015421476</v>
      </c>
      <c r="D51" s="15">
        <v>7.9786997226919995E-2</v>
      </c>
      <c r="E51" s="15">
        <v>6.4080974133810004E-2</v>
      </c>
      <c r="F51" s="15">
        <v>9.2813838135499996E-2</v>
      </c>
      <c r="G51" s="15">
        <v>0.10035319801797001</v>
      </c>
      <c r="H51" s="15">
        <v>0.12491515957737</v>
      </c>
      <c r="I51" s="15">
        <v>0.13455790547343999</v>
      </c>
      <c r="J51" s="15">
        <v>9.0937081003689996E-2</v>
      </c>
      <c r="K51" s="15">
        <v>6.5519444353979994E-2</v>
      </c>
      <c r="L51" s="15">
        <v>5.8954565478530001E-2</v>
      </c>
      <c r="M51" s="15">
        <v>9.3732225039270006E-2</v>
      </c>
      <c r="N51" s="15">
        <v>0.25096321313996001</v>
      </c>
      <c r="O51" s="15">
        <v>5.0011595704130003E-2</v>
      </c>
      <c r="P51" s="15">
        <v>0.20800916929119001</v>
      </c>
      <c r="Q51" s="15">
        <v>0.10914994123839</v>
      </c>
      <c r="R51" s="15">
        <v>0.11669656141855</v>
      </c>
      <c r="S51" s="15">
        <v>9.2313595735999995E-2</v>
      </c>
      <c r="T51" s="15">
        <v>6.6959474181449999E-2</v>
      </c>
      <c r="U51" s="15">
        <v>5.3102268293590001E-2</v>
      </c>
      <c r="V51" s="15">
        <v>5.266065877297E-2</v>
      </c>
      <c r="W51" s="15">
        <v>0.26189348273708002</v>
      </c>
      <c r="X51" s="15">
        <v>0.11154229807920001</v>
      </c>
      <c r="Y51" s="15">
        <v>3.8031917951360003E-2</v>
      </c>
      <c r="Z51" s="15">
        <v>0.10735411371148</v>
      </c>
      <c r="AA51" s="15">
        <v>0.12400516870576</v>
      </c>
      <c r="AB51" s="15">
        <v>7.7211864630369997E-2</v>
      </c>
      <c r="AC51" s="15">
        <v>5.2028985980280003E-2</v>
      </c>
      <c r="AD51" s="15">
        <v>0.22567323020791999</v>
      </c>
      <c r="AE51" s="15">
        <v>7.8930981026619995E-2</v>
      </c>
      <c r="AF51" s="15">
        <v>5.9876706447759998E-2</v>
      </c>
      <c r="AG51" s="15">
        <v>5.4920118834119999E-2</v>
      </c>
      <c r="AH51" s="15"/>
    </row>
    <row r="52" spans="2:34" s="5" customFormat="1" x14ac:dyDescent="0.25">
      <c r="B52" s="51" t="s">
        <v>65</v>
      </c>
      <c r="C52" s="15">
        <v>86.052731641399717</v>
      </c>
      <c r="D52" s="15">
        <v>75.670831220880046</v>
      </c>
      <c r="E52" s="15">
        <v>90.048418963626503</v>
      </c>
      <c r="F52" s="15">
        <v>77.258682651577701</v>
      </c>
      <c r="G52" s="15">
        <v>111.8654792278187</v>
      </c>
      <c r="H52" s="15">
        <v>118.2341996246036</v>
      </c>
      <c r="I52" s="15">
        <v>134.77564251872823</v>
      </c>
      <c r="J52" s="15">
        <v>149.4403989776394</v>
      </c>
      <c r="K52" s="15">
        <v>165.4236080102493</v>
      </c>
      <c r="L52" s="15">
        <v>181.40183870380307</v>
      </c>
      <c r="M52" s="15">
        <v>210.10838397611678</v>
      </c>
      <c r="N52" s="15">
        <v>273.27912585005254</v>
      </c>
      <c r="O52" s="15">
        <v>264.67715521688649</v>
      </c>
      <c r="P52" s="15">
        <v>327.19310493996068</v>
      </c>
      <c r="Q52" s="15">
        <v>357.53430769494076</v>
      </c>
      <c r="R52" s="15">
        <v>384.64657676861941</v>
      </c>
      <c r="S52" s="15">
        <v>473.15500551695118</v>
      </c>
      <c r="T52" s="15">
        <v>596.60546057922215</v>
      </c>
      <c r="U52" s="15">
        <v>501.61432729150283</v>
      </c>
      <c r="V52" s="15">
        <v>303.14243807097449</v>
      </c>
      <c r="W52" s="15">
        <v>315.83589531098619</v>
      </c>
      <c r="X52" s="15">
        <v>130.32419454099542</v>
      </c>
      <c r="Y52" s="15">
        <v>331.10201529039534</v>
      </c>
      <c r="Z52" s="15">
        <v>141.61383255705277</v>
      </c>
      <c r="AA52" s="15">
        <v>131.42536523754407</v>
      </c>
      <c r="AB52" s="15">
        <v>144.7596967394658</v>
      </c>
      <c r="AC52" s="15">
        <v>149.53042022638516</v>
      </c>
      <c r="AD52" s="15">
        <v>179.0274007153165</v>
      </c>
      <c r="AE52" s="15">
        <v>171.26958802020499</v>
      </c>
      <c r="AF52" s="15">
        <v>205.9145499658203</v>
      </c>
      <c r="AG52" s="15">
        <v>245.64632751692392</v>
      </c>
      <c r="AH52" s="15"/>
    </row>
    <row r="53" spans="2:34" s="5" customFormat="1" x14ac:dyDescent="0.25">
      <c r="B53" s="50" t="s">
        <v>66</v>
      </c>
      <c r="C53" s="15">
        <v>80.456230689129725</v>
      </c>
      <c r="D53" s="15">
        <v>70.460096028889197</v>
      </c>
      <c r="E53" s="15">
        <v>83.615213121575451</v>
      </c>
      <c r="F53" s="15">
        <v>71.367641980219148</v>
      </c>
      <c r="G53" s="15">
        <v>103.4260082619185</v>
      </c>
      <c r="H53" s="15">
        <v>109.1114552148351</v>
      </c>
      <c r="I53" s="15">
        <v>124.57845947087363</v>
      </c>
      <c r="J53" s="15">
        <v>138.29067623549085</v>
      </c>
      <c r="K53" s="15">
        <v>153.23570634651784</v>
      </c>
      <c r="L53" s="15">
        <v>168.17608148325735</v>
      </c>
      <c r="M53" s="15">
        <v>194.13048282060572</v>
      </c>
      <c r="N53" s="15">
        <v>247.80008355850396</v>
      </c>
      <c r="O53" s="15">
        <v>234.56349158116566</v>
      </c>
      <c r="P53" s="15">
        <v>287.78115854130311</v>
      </c>
      <c r="Q53" s="15">
        <v>311.23593660474648</v>
      </c>
      <c r="R53" s="15">
        <v>330.43854531629086</v>
      </c>
      <c r="S53" s="15">
        <v>416.57986446459557</v>
      </c>
      <c r="T53" s="15">
        <v>535.24764334929318</v>
      </c>
      <c r="U53" s="15">
        <v>429.56455532428907</v>
      </c>
      <c r="V53" s="15">
        <v>216.87175210048386</v>
      </c>
      <c r="W53" s="15">
        <v>229.04150691543401</v>
      </c>
      <c r="X53" s="15">
        <v>54.022021521090529</v>
      </c>
      <c r="Y53" s="15">
        <v>251.35998189368462</v>
      </c>
      <c r="Z53" s="15">
        <v>61.973647531926552</v>
      </c>
      <c r="AA53" s="15">
        <v>52.833487621689883</v>
      </c>
      <c r="AB53" s="15">
        <v>66.957904975840805</v>
      </c>
      <c r="AC53" s="15">
        <v>72.091738862578126</v>
      </c>
      <c r="AD53" s="15">
        <v>101.28854261450043</v>
      </c>
      <c r="AE53" s="15">
        <v>88.760825115039253</v>
      </c>
      <c r="AF53" s="15">
        <v>119.58168230625343</v>
      </c>
      <c r="AG53" s="15">
        <v>162.4627916651784</v>
      </c>
      <c r="AH53" s="15"/>
    </row>
    <row r="54" spans="2:34" s="5" customFormat="1" x14ac:dyDescent="0.25">
      <c r="B54" s="50" t="s">
        <v>67</v>
      </c>
      <c r="C54" s="15" t="s">
        <v>76</v>
      </c>
      <c r="D54" s="15" t="s">
        <v>76</v>
      </c>
      <c r="E54" s="15" t="s">
        <v>76</v>
      </c>
      <c r="F54" s="15" t="s">
        <v>76</v>
      </c>
      <c r="G54" s="15" t="s">
        <v>76</v>
      </c>
      <c r="H54" s="15" t="s">
        <v>76</v>
      </c>
      <c r="I54" s="15" t="s">
        <v>76</v>
      </c>
      <c r="J54" s="15" t="s">
        <v>76</v>
      </c>
      <c r="K54" s="15" t="s">
        <v>76</v>
      </c>
      <c r="L54" s="15" t="s">
        <v>76</v>
      </c>
      <c r="M54" s="15" t="s">
        <v>76</v>
      </c>
      <c r="N54" s="15" t="s">
        <v>76</v>
      </c>
      <c r="O54" s="15" t="s">
        <v>76</v>
      </c>
      <c r="P54" s="15" t="s">
        <v>76</v>
      </c>
      <c r="Q54" s="15" t="s">
        <v>76</v>
      </c>
      <c r="R54" s="15" t="s">
        <v>76</v>
      </c>
      <c r="S54" s="15" t="s">
        <v>76</v>
      </c>
      <c r="T54" s="15" t="s">
        <v>76</v>
      </c>
      <c r="U54" s="15" t="s">
        <v>76</v>
      </c>
      <c r="V54" s="15" t="s">
        <v>76</v>
      </c>
      <c r="W54" s="15" t="s">
        <v>76</v>
      </c>
      <c r="X54" s="15" t="s">
        <v>76</v>
      </c>
      <c r="Y54" s="15" t="s">
        <v>76</v>
      </c>
      <c r="Z54" s="15" t="s">
        <v>76</v>
      </c>
      <c r="AA54" s="15" t="s">
        <v>76</v>
      </c>
      <c r="AB54" s="15" t="s">
        <v>76</v>
      </c>
      <c r="AC54" s="15" t="s">
        <v>76</v>
      </c>
      <c r="AD54" s="15" t="s">
        <v>76</v>
      </c>
      <c r="AE54" s="15" t="s">
        <v>76</v>
      </c>
      <c r="AF54" s="15" t="s">
        <v>76</v>
      </c>
      <c r="AG54" s="15" t="s">
        <v>76</v>
      </c>
      <c r="AH54" s="15"/>
    </row>
    <row r="55" spans="2:34" s="5" customFormat="1" x14ac:dyDescent="0.25">
      <c r="B55" s="50" t="s">
        <v>68</v>
      </c>
      <c r="C55" s="15">
        <v>2.1118871518000001E-2</v>
      </c>
      <c r="D55" s="15">
        <v>1.966315166789E-2</v>
      </c>
      <c r="E55" s="15">
        <v>2.4276248460569999E-2</v>
      </c>
      <c r="F55" s="15">
        <v>2.2230342156070001E-2</v>
      </c>
      <c r="G55" s="15">
        <v>3.1847060248679997E-2</v>
      </c>
      <c r="H55" s="15">
        <v>3.4425450602899997E-2</v>
      </c>
      <c r="I55" s="15">
        <v>3.8479936029639998E-2</v>
      </c>
      <c r="J55" s="15">
        <v>4.2074425442069997E-2</v>
      </c>
      <c r="K55" s="15">
        <v>4.5992081749929997E-2</v>
      </c>
      <c r="L55" s="15">
        <v>4.9908517813380002E-2</v>
      </c>
      <c r="M55" s="15">
        <v>6.0293966624569997E-2</v>
      </c>
      <c r="N55" s="15">
        <v>9.6147329402070006E-2</v>
      </c>
      <c r="O55" s="15">
        <v>0.11363646654989</v>
      </c>
      <c r="P55" s="15">
        <v>0.14872432603267</v>
      </c>
      <c r="Q55" s="15">
        <v>0.17471083430261999</v>
      </c>
      <c r="R55" s="15">
        <v>0.20455860925406999</v>
      </c>
      <c r="S55" s="15">
        <v>0.20574267063782001</v>
      </c>
      <c r="T55" s="15">
        <v>0.20829364992426</v>
      </c>
      <c r="U55" s="15">
        <v>0.23314379358696999</v>
      </c>
      <c r="V55" s="15">
        <v>0.28680762001443</v>
      </c>
      <c r="W55" s="15">
        <v>0.28878385558070002</v>
      </c>
      <c r="X55" s="15">
        <v>0.24349314271493999</v>
      </c>
      <c r="Y55" s="15">
        <v>0.24010765882056001</v>
      </c>
      <c r="Z55" s="15">
        <v>0.24224088474364</v>
      </c>
      <c r="AA55" s="15">
        <v>0.23580093993126999</v>
      </c>
      <c r="AB55" s="15">
        <v>0.23990772121084999</v>
      </c>
      <c r="AC55" s="15">
        <v>0.24058819219738001</v>
      </c>
      <c r="AD55" s="15">
        <v>0.24924406377041999</v>
      </c>
      <c r="AE55" s="15">
        <v>0.25341536049746</v>
      </c>
      <c r="AF55" s="15">
        <v>0.26734969021499</v>
      </c>
      <c r="AG55" s="15">
        <v>0.25659735361252001</v>
      </c>
      <c r="AH55" s="15"/>
    </row>
    <row r="56" spans="2:34" s="5" customFormat="1" x14ac:dyDescent="0.25">
      <c r="B56" s="51" t="s">
        <v>69</v>
      </c>
      <c r="C56" s="15">
        <v>0.87883892583803003</v>
      </c>
      <c r="D56" s="15">
        <v>0.95489606869680999</v>
      </c>
      <c r="E56" s="15">
        <v>1.0309532115529501</v>
      </c>
      <c r="F56" s="15">
        <v>1.10701035441173</v>
      </c>
      <c r="G56" s="15">
        <v>1.1830674972678601</v>
      </c>
      <c r="H56" s="15">
        <v>23.11427869953555</v>
      </c>
      <c r="I56" s="15">
        <v>29.287593975724171</v>
      </c>
      <c r="J56" s="15">
        <v>31.590051118582071</v>
      </c>
      <c r="K56" s="15">
        <v>33.892508261439971</v>
      </c>
      <c r="L56" s="15">
        <v>36.194965404295218</v>
      </c>
      <c r="M56" s="15">
        <v>53.289280183750812</v>
      </c>
      <c r="N56" s="15">
        <v>58.589641801142982</v>
      </c>
      <c r="O56" s="15">
        <v>60.992870467807883</v>
      </c>
      <c r="P56" s="15">
        <v>63.396099134475428</v>
      </c>
      <c r="Q56" s="15">
        <v>65.799327801142979</v>
      </c>
      <c r="R56" s="15">
        <v>68.202556467807852</v>
      </c>
      <c r="S56" s="15">
        <v>1489.7498481904768</v>
      </c>
      <c r="T56" s="15">
        <v>48.896514857142108</v>
      </c>
      <c r="U56" s="15">
        <v>71.245827174605495</v>
      </c>
      <c r="V56" s="15">
        <v>62.725086285714049</v>
      </c>
      <c r="W56" s="15">
        <v>62.64902914285792</v>
      </c>
      <c r="X56" s="15">
        <v>62.572971999999133</v>
      </c>
      <c r="Y56" s="15">
        <v>62.496914857142997</v>
      </c>
      <c r="Z56" s="15">
        <v>62.420857714286868</v>
      </c>
      <c r="AA56" s="15">
        <v>62.344800571428081</v>
      </c>
      <c r="AB56" s="15">
        <v>60.042343428570177</v>
      </c>
      <c r="AC56" s="15">
        <v>57.739886285714931</v>
      </c>
      <c r="AD56" s="15">
        <v>55.437429142857027</v>
      </c>
      <c r="AE56" s="15">
        <v>53.134971999999131</v>
      </c>
      <c r="AF56" s="15">
        <v>50.838462230035219</v>
      </c>
      <c r="AG56" s="15">
        <v>48.50241737289312</v>
      </c>
      <c r="AH56" s="15"/>
    </row>
    <row r="57" spans="2:34" s="5" customFormat="1" x14ac:dyDescent="0.25">
      <c r="B57" s="50" t="s">
        <v>70</v>
      </c>
      <c r="C57" s="15">
        <v>0.81165511631523002</v>
      </c>
      <c r="D57" s="15">
        <v>0.82052844964855998</v>
      </c>
      <c r="E57" s="15">
        <v>0.82940178298190004</v>
      </c>
      <c r="F57" s="15">
        <v>0.83827511631523</v>
      </c>
      <c r="G57" s="15">
        <v>0.84714844964855995</v>
      </c>
      <c r="H57" s="15">
        <v>20.744522509058349</v>
      </c>
      <c r="I57" s="15">
        <v>24.884000642391719</v>
      </c>
      <c r="J57" s="15">
        <v>25.152620642391721</v>
      </c>
      <c r="K57" s="15">
        <v>25.421240642391719</v>
      </c>
      <c r="L57" s="15">
        <v>25.689860642391722</v>
      </c>
      <c r="M57" s="15">
        <v>40.801880088513101</v>
      </c>
      <c r="N57" s="15">
        <v>44.11994637257105</v>
      </c>
      <c r="O57" s="15">
        <v>44.540879705904381</v>
      </c>
      <c r="P57" s="15">
        <v>44.961813039237711</v>
      </c>
      <c r="Q57" s="15">
        <v>45.382746372571049</v>
      </c>
      <c r="R57" s="15">
        <v>45.803679705904337</v>
      </c>
      <c r="S57" s="15">
        <v>1450.3397333333346</v>
      </c>
      <c r="T57" s="15">
        <v>9.4864000000000104</v>
      </c>
      <c r="U57" s="15">
        <v>19.620474222224789</v>
      </c>
      <c r="V57" s="15">
        <v>11.09973333333334</v>
      </c>
      <c r="W57" s="15">
        <v>11.09086000000001</v>
      </c>
      <c r="X57" s="15">
        <v>11.08198666666668</v>
      </c>
      <c r="Y57" s="15">
        <v>11.073113333333341</v>
      </c>
      <c r="Z57" s="15">
        <v>11.064240000000011</v>
      </c>
      <c r="AA57" s="15">
        <v>11.064240000000011</v>
      </c>
      <c r="AB57" s="15">
        <v>10.78674666666668</v>
      </c>
      <c r="AC57" s="15">
        <v>10.51812666666668</v>
      </c>
      <c r="AD57" s="15">
        <v>10.249506666666679</v>
      </c>
      <c r="AE57" s="15">
        <v>9.9808866666666791</v>
      </c>
      <c r="AF57" s="15">
        <v>9.7139732776554002</v>
      </c>
      <c r="AG57" s="15">
        <v>9.4913332776554</v>
      </c>
      <c r="AH57" s="15"/>
    </row>
    <row r="58" spans="2:34" s="5" customFormat="1" x14ac:dyDescent="0.25">
      <c r="B58" s="50" t="s">
        <v>71</v>
      </c>
      <c r="C58" s="15" t="s">
        <v>76</v>
      </c>
      <c r="D58" s="15" t="s">
        <v>76</v>
      </c>
      <c r="E58" s="15" t="s">
        <v>76</v>
      </c>
      <c r="F58" s="15" t="s">
        <v>76</v>
      </c>
      <c r="G58" s="15" t="s">
        <v>76</v>
      </c>
      <c r="H58" s="15" t="s">
        <v>76</v>
      </c>
      <c r="I58" s="15" t="s">
        <v>76</v>
      </c>
      <c r="J58" s="15" t="s">
        <v>76</v>
      </c>
      <c r="K58" s="15" t="s">
        <v>76</v>
      </c>
      <c r="L58" s="15" t="s">
        <v>76</v>
      </c>
      <c r="M58" s="15" t="s">
        <v>76</v>
      </c>
      <c r="N58" s="15" t="s">
        <v>76</v>
      </c>
      <c r="O58" s="15" t="s">
        <v>76</v>
      </c>
      <c r="P58" s="15" t="s">
        <v>76</v>
      </c>
      <c r="Q58" s="15" t="s">
        <v>76</v>
      </c>
      <c r="R58" s="15" t="s">
        <v>76</v>
      </c>
      <c r="S58" s="15" t="s">
        <v>76</v>
      </c>
      <c r="T58" s="15" t="s">
        <v>76</v>
      </c>
      <c r="U58" s="15" t="s">
        <v>76</v>
      </c>
      <c r="V58" s="15" t="s">
        <v>76</v>
      </c>
      <c r="W58" s="15" t="s">
        <v>76</v>
      </c>
      <c r="X58" s="15" t="s">
        <v>76</v>
      </c>
      <c r="Y58" s="15" t="s">
        <v>76</v>
      </c>
      <c r="Z58" s="15" t="s">
        <v>76</v>
      </c>
      <c r="AA58" s="15" t="s">
        <v>76</v>
      </c>
      <c r="AB58" s="15" t="s">
        <v>76</v>
      </c>
      <c r="AC58" s="15" t="s">
        <v>76</v>
      </c>
      <c r="AD58" s="15" t="s">
        <v>76</v>
      </c>
      <c r="AE58" s="15" t="s">
        <v>76</v>
      </c>
      <c r="AF58" s="15" t="s">
        <v>76</v>
      </c>
      <c r="AG58" s="15" t="s">
        <v>76</v>
      </c>
      <c r="AH58" s="15"/>
    </row>
    <row r="59" spans="2:34" s="5" customFormat="1" x14ac:dyDescent="0.25">
      <c r="B59" s="50" t="s">
        <v>72</v>
      </c>
      <c r="C59" s="15">
        <v>2.5352380951999999E-4</v>
      </c>
      <c r="D59" s="15">
        <v>5.0704761905000001E-4</v>
      </c>
      <c r="E59" s="15">
        <v>7.6057142857000005E-4</v>
      </c>
      <c r="F59" s="15">
        <v>1.0140952381E-3</v>
      </c>
      <c r="G59" s="15">
        <v>1.26761904762E-3</v>
      </c>
      <c r="H59" s="15">
        <v>8.9424761904799994E-3</v>
      </c>
      <c r="I59" s="15">
        <v>1.6617333333330001E-2</v>
      </c>
      <c r="J59" s="15">
        <v>2.4292190476189999E-2</v>
      </c>
      <c r="K59" s="15">
        <v>3.1967047619049997E-2</v>
      </c>
      <c r="L59" s="15">
        <v>3.96419047619E-2</v>
      </c>
      <c r="M59" s="15">
        <v>4.6256571428570002E-2</v>
      </c>
      <c r="N59" s="15">
        <v>5.2871238095239997E-2</v>
      </c>
      <c r="O59" s="15">
        <v>5.9485904761900001E-2</v>
      </c>
      <c r="P59" s="15">
        <v>6.6100571428569996E-2</v>
      </c>
      <c r="Q59" s="15">
        <v>7.2715238095239998E-2</v>
      </c>
      <c r="R59" s="15">
        <v>7.9329904761899994E-2</v>
      </c>
      <c r="S59" s="15">
        <v>0.12542514285713999</v>
      </c>
      <c r="T59" s="15">
        <v>0.12542514285713999</v>
      </c>
      <c r="U59" s="15">
        <v>0.17152038095238001</v>
      </c>
      <c r="V59" s="15">
        <v>0.17152038095238001</v>
      </c>
      <c r="W59" s="15">
        <v>0.17126685714286</v>
      </c>
      <c r="X59" s="15">
        <v>0.17101333333332999</v>
      </c>
      <c r="Y59" s="15">
        <v>0.17075980952381001</v>
      </c>
      <c r="Z59" s="15">
        <v>0.17050628571429</v>
      </c>
      <c r="AA59" s="15">
        <v>0.17025276190475999</v>
      </c>
      <c r="AB59" s="15">
        <v>0.16257790476190001</v>
      </c>
      <c r="AC59" s="15">
        <v>0.15490304761904999</v>
      </c>
      <c r="AD59" s="15">
        <v>0.14722819047619001</v>
      </c>
      <c r="AE59" s="15">
        <v>0.13955333333333</v>
      </c>
      <c r="AF59" s="15">
        <v>0.13189691428570999</v>
      </c>
      <c r="AG59" s="15">
        <v>0.12553577142857</v>
      </c>
      <c r="AH59" s="15"/>
    </row>
    <row r="60" spans="2:34" s="5" customFormat="1" x14ac:dyDescent="0.25">
      <c r="B60" s="51" t="s">
        <v>73</v>
      </c>
      <c r="C60" s="15">
        <v>-413.04</v>
      </c>
      <c r="D60" s="15">
        <v>-409.63</v>
      </c>
      <c r="E60" s="15">
        <v>-560.58000000000004</v>
      </c>
      <c r="F60" s="15">
        <v>-586.4</v>
      </c>
      <c r="G60" s="15">
        <v>-645.76</v>
      </c>
      <c r="H60" s="15">
        <v>-679.7</v>
      </c>
      <c r="I60" s="15">
        <v>-789.72</v>
      </c>
      <c r="J60" s="15">
        <v>-793.87</v>
      </c>
      <c r="K60" s="15">
        <v>-903.23</v>
      </c>
      <c r="L60" s="15">
        <v>-887.09</v>
      </c>
      <c r="M60" s="15">
        <v>-1123.25</v>
      </c>
      <c r="N60" s="15">
        <v>-1115.96</v>
      </c>
      <c r="O60" s="15">
        <v>-953.41</v>
      </c>
      <c r="P60" s="15">
        <v>-1181.8599999999999</v>
      </c>
      <c r="Q60" s="15">
        <v>-1090.4100000000001</v>
      </c>
      <c r="R60" s="15">
        <v>-1129.67</v>
      </c>
      <c r="S60" s="15">
        <v>-1273.92</v>
      </c>
      <c r="T60" s="15">
        <v>-1198.28</v>
      </c>
      <c r="U60" s="15">
        <v>-688.16</v>
      </c>
      <c r="V60" s="15">
        <v>-708.49</v>
      </c>
      <c r="W60" s="15">
        <v>-818.73</v>
      </c>
      <c r="X60" s="15">
        <v>-741.72</v>
      </c>
      <c r="Y60" s="15">
        <v>-668.59</v>
      </c>
      <c r="Z60" s="15">
        <v>-662.33</v>
      </c>
      <c r="AA60" s="15">
        <v>-763.17</v>
      </c>
      <c r="AB60" s="15">
        <v>-728.72</v>
      </c>
      <c r="AC60" s="15">
        <v>-803.7</v>
      </c>
      <c r="AD60" s="15">
        <v>-868.83</v>
      </c>
      <c r="AE60" s="15">
        <v>-825.65</v>
      </c>
      <c r="AF60" s="15">
        <v>-866.32</v>
      </c>
      <c r="AG60" s="15">
        <v>-809.02</v>
      </c>
      <c r="AH60" s="15"/>
    </row>
    <row r="61" spans="2:34" s="5" customFormat="1" x14ac:dyDescent="0.25">
      <c r="B61" s="51" t="s">
        <v>74</v>
      </c>
      <c r="C61" s="15" t="s">
        <v>76</v>
      </c>
      <c r="D61" s="15" t="s">
        <v>76</v>
      </c>
      <c r="E61" s="15" t="s">
        <v>76</v>
      </c>
      <c r="F61" s="15" t="s">
        <v>76</v>
      </c>
      <c r="G61" s="15" t="s">
        <v>76</v>
      </c>
      <c r="H61" s="15" t="s">
        <v>76</v>
      </c>
      <c r="I61" s="15" t="s">
        <v>76</v>
      </c>
      <c r="J61" s="15" t="s">
        <v>76</v>
      </c>
      <c r="K61" s="15" t="s">
        <v>76</v>
      </c>
      <c r="L61" s="15" t="s">
        <v>76</v>
      </c>
      <c r="M61" s="15" t="s">
        <v>76</v>
      </c>
      <c r="N61" s="15" t="s">
        <v>76</v>
      </c>
      <c r="O61" s="15" t="s">
        <v>76</v>
      </c>
      <c r="P61" s="15" t="s">
        <v>76</v>
      </c>
      <c r="Q61" s="15" t="s">
        <v>76</v>
      </c>
      <c r="R61" s="15" t="s">
        <v>76</v>
      </c>
      <c r="S61" s="15" t="s">
        <v>76</v>
      </c>
      <c r="T61" s="15" t="s">
        <v>76</v>
      </c>
      <c r="U61" s="15" t="s">
        <v>76</v>
      </c>
      <c r="V61" s="15" t="s">
        <v>76</v>
      </c>
      <c r="W61" s="15" t="s">
        <v>76</v>
      </c>
      <c r="X61" s="15" t="s">
        <v>76</v>
      </c>
      <c r="Y61" s="15" t="s">
        <v>76</v>
      </c>
      <c r="Z61" s="15" t="s">
        <v>76</v>
      </c>
      <c r="AA61" s="15" t="s">
        <v>76</v>
      </c>
      <c r="AB61" s="15" t="s">
        <v>76</v>
      </c>
      <c r="AC61" s="15" t="s">
        <v>76</v>
      </c>
      <c r="AD61" s="15" t="s">
        <v>76</v>
      </c>
      <c r="AE61" s="15" t="s">
        <v>76</v>
      </c>
      <c r="AF61" s="15" t="s">
        <v>76</v>
      </c>
      <c r="AG61" s="15" t="s">
        <v>76</v>
      </c>
      <c r="AH61" s="15"/>
    </row>
    <row r="62" spans="2:34" s="5" customFormat="1" ht="18" x14ac:dyDescent="0.35">
      <c r="B62" s="48" t="s">
        <v>116</v>
      </c>
      <c r="C62" s="14">
        <f t="shared" ref="C62:AF62" si="10">SUM(C36,C40,C44,C48,C52,C56,C60)</f>
        <v>6009.4426479479516</v>
      </c>
      <c r="D62" s="14">
        <f t="shared" si="10"/>
        <v>5813.8890871974872</v>
      </c>
      <c r="E62" s="14">
        <f t="shared" si="10"/>
        <v>5568.4712640716152</v>
      </c>
      <c r="F62" s="14">
        <f t="shared" si="10"/>
        <v>5671.875265944891</v>
      </c>
      <c r="G62" s="14">
        <f t="shared" si="10"/>
        <v>5738.7488783594736</v>
      </c>
      <c r="H62" s="14">
        <f t="shared" si="10"/>
        <v>6702.1736928703658</v>
      </c>
      <c r="I62" s="14">
        <f t="shared" si="10"/>
        <v>6355.776523499605</v>
      </c>
      <c r="J62" s="14">
        <f t="shared" si="10"/>
        <v>5821.9247695671738</v>
      </c>
      <c r="K62" s="14">
        <f t="shared" si="10"/>
        <v>5632.4738458364664</v>
      </c>
      <c r="L62" s="14">
        <f t="shared" si="10"/>
        <v>5724.0266040133647</v>
      </c>
      <c r="M62" s="14">
        <f t="shared" si="10"/>
        <v>7325.6392800768735</v>
      </c>
      <c r="N62" s="14">
        <f t="shared" si="10"/>
        <v>8417.8434186271916</v>
      </c>
      <c r="O62" s="14">
        <f t="shared" si="10"/>
        <v>8300.0852417469014</v>
      </c>
      <c r="P62" s="14">
        <f t="shared" si="10"/>
        <v>8773.8565239499967</v>
      </c>
      <c r="Q62" s="14">
        <f t="shared" si="10"/>
        <v>7238.4029595180982</v>
      </c>
      <c r="R62" s="14">
        <f t="shared" si="10"/>
        <v>7691.0130672327596</v>
      </c>
      <c r="S62" s="14">
        <f t="shared" si="10"/>
        <v>7614.8771907754544</v>
      </c>
      <c r="T62" s="14">
        <f t="shared" si="10"/>
        <v>6559.4256667599748</v>
      </c>
      <c r="U62" s="14">
        <f t="shared" si="10"/>
        <v>6111.1132905463455</v>
      </c>
      <c r="V62" s="14">
        <f t="shared" si="10"/>
        <v>5556.7573032075406</v>
      </c>
      <c r="W62" s="14">
        <f t="shared" si="10"/>
        <v>7055.7907577496153</v>
      </c>
      <c r="X62" s="14">
        <f t="shared" si="10"/>
        <v>6176.5200449922595</v>
      </c>
      <c r="Y62" s="14">
        <f t="shared" si="10"/>
        <v>5486.6285703916847</v>
      </c>
      <c r="Z62" s="14">
        <f t="shared" si="10"/>
        <v>6289.6658349611344</v>
      </c>
      <c r="AA62" s="14">
        <f t="shared" si="10"/>
        <v>5826.9422770836518</v>
      </c>
      <c r="AB62" s="14">
        <f t="shared" si="10"/>
        <v>6259.408780661257</v>
      </c>
      <c r="AC62" s="14">
        <f t="shared" si="10"/>
        <v>5036.46538775918</v>
      </c>
      <c r="AD62" s="14">
        <f t="shared" si="10"/>
        <v>7438.8596610158093</v>
      </c>
      <c r="AE62" s="14">
        <f t="shared" si="10"/>
        <v>6263.9843155676708</v>
      </c>
      <c r="AF62" s="14">
        <f t="shared" si="10"/>
        <v>6657.0676999370417</v>
      </c>
      <c r="AG62" s="14">
        <f t="shared" ref="AG62" si="11">SUM(AG36,AG40,AG44,AG48,AG52,AG56,AG60)</f>
        <v>7042.4500858212159</v>
      </c>
      <c r="AH62" s="14"/>
    </row>
    <row r="63" spans="2:34" s="5" customFormat="1" x14ac:dyDescent="0.25"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2:34" x14ac:dyDescent="0.25">
      <c r="B64" s="52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2:35" x14ac:dyDescent="0.25">
      <c r="B65" s="52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2:35" x14ac:dyDescent="0.25">
      <c r="B66" s="48" t="s">
        <v>7</v>
      </c>
    </row>
    <row r="67" spans="2:35" x14ac:dyDescent="0.25">
      <c r="B67" s="13" t="s">
        <v>51</v>
      </c>
      <c r="C67" s="17">
        <f>(C36-C4)/C4</f>
        <v>6.7849921589055492E-2</v>
      </c>
      <c r="D67" s="17">
        <f t="shared" ref="D67:AD67" si="12">(D36-D4)/D4</f>
        <v>8.1594215719658927E-2</v>
      </c>
      <c r="E67" s="17">
        <f t="shared" si="12"/>
        <v>8.755083390396752E-2</v>
      </c>
      <c r="F67" s="17">
        <f t="shared" si="12"/>
        <v>0.11536026637776571</v>
      </c>
      <c r="G67" s="17">
        <f t="shared" si="12"/>
        <v>0.11981530073803717</v>
      </c>
      <c r="H67" s="17">
        <f t="shared" si="12"/>
        <v>0.18286461561650141</v>
      </c>
      <c r="I67" s="17">
        <f t="shared" si="12"/>
        <v>0.25370649489395253</v>
      </c>
      <c r="J67" s="17">
        <f t="shared" si="12"/>
        <v>6.0722842629576508E-2</v>
      </c>
      <c r="K67" s="17">
        <f t="shared" si="12"/>
        <v>8.1870833281868713E-2</v>
      </c>
      <c r="L67" s="17">
        <f t="shared" si="12"/>
        <v>0.13132537257067597</v>
      </c>
      <c r="M67" s="17">
        <f t="shared" si="12"/>
        <v>0.79205390883389326</v>
      </c>
      <c r="N67" s="17">
        <f t="shared" si="12"/>
        <v>0.29555903191401567</v>
      </c>
      <c r="O67" s="17">
        <f t="shared" si="12"/>
        <v>0.21527455676520868</v>
      </c>
      <c r="P67" s="17">
        <f t="shared" si="12"/>
        <v>0.18111937021485344</v>
      </c>
      <c r="Q67" s="17">
        <f t="shared" si="12"/>
        <v>0.11808887976876153</v>
      </c>
      <c r="R67" s="17">
        <f t="shared" si="12"/>
        <v>0.12220492995651591</v>
      </c>
      <c r="S67" s="17">
        <f t="shared" si="12"/>
        <v>0.26267814760510544</v>
      </c>
      <c r="T67" s="17">
        <f t="shared" si="12"/>
        <v>0.34618250233282571</v>
      </c>
      <c r="U67" s="17">
        <f t="shared" si="12"/>
        <v>0.17990909762569376</v>
      </c>
      <c r="V67" s="17">
        <f t="shared" si="12"/>
        <v>0.23166860097939285</v>
      </c>
      <c r="W67" s="17">
        <f t="shared" si="12"/>
        <v>0.32629434246757855</v>
      </c>
      <c r="X67" s="17">
        <f t="shared" si="12"/>
        <v>0.28210776622275358</v>
      </c>
      <c r="Y67" s="17">
        <f t="shared" si="12"/>
        <v>0.22608856789350504</v>
      </c>
      <c r="Z67" s="17">
        <f t="shared" si="12"/>
        <v>0.18116795099990984</v>
      </c>
      <c r="AA67" s="17">
        <f t="shared" si="12"/>
        <v>0.26169078557684</v>
      </c>
      <c r="AB67" s="17">
        <f t="shared" si="12"/>
        <v>0.25475611102442003</v>
      </c>
      <c r="AC67" s="17">
        <f t="shared" si="12"/>
        <v>0.49896052974175847</v>
      </c>
      <c r="AD67" s="17">
        <f t="shared" si="12"/>
        <v>0.35273550902370615</v>
      </c>
      <c r="AE67" s="17">
        <f t="shared" ref="AE67:AF67" si="13">(AE36-AE4)/AE4</f>
        <v>0.22662377306615153</v>
      </c>
      <c r="AF67" s="17">
        <f t="shared" si="13"/>
        <v>2.9422175047660943E-2</v>
      </c>
      <c r="AG67" s="17">
        <f t="shared" ref="AG67" si="14">(AG36-AG4)/AG4</f>
        <v>-0.18111267702313003</v>
      </c>
      <c r="AH67" s="17"/>
      <c r="AI67" s="28">
        <f>AVERAGE(C67:AG67)</f>
        <v>0.20600434055995098</v>
      </c>
    </row>
    <row r="68" spans="2:35" x14ac:dyDescent="0.25">
      <c r="B68" s="50" t="s">
        <v>52</v>
      </c>
      <c r="C68" s="17">
        <f t="shared" ref="C68:AD68" si="15">(C37-C5)/C5</f>
        <v>6.1769855518700192E-2</v>
      </c>
      <c r="D68" s="17">
        <f t="shared" si="15"/>
        <v>7.5104832727126661E-2</v>
      </c>
      <c r="E68" s="17">
        <f t="shared" si="15"/>
        <v>7.924680395179852E-2</v>
      </c>
      <c r="F68" s="17">
        <f t="shared" si="15"/>
        <v>0.10324971717566961</v>
      </c>
      <c r="G68" s="17">
        <f t="shared" si="15"/>
        <v>0.10416910802710878</v>
      </c>
      <c r="H68" s="17">
        <f t="shared" si="15"/>
        <v>0.15113823335087032</v>
      </c>
      <c r="I68" s="17">
        <f t="shared" si="15"/>
        <v>0.19817703950502669</v>
      </c>
      <c r="J68" s="17">
        <f t="shared" si="15"/>
        <v>5.2818692685892281E-2</v>
      </c>
      <c r="K68" s="17">
        <f t="shared" si="15"/>
        <v>7.0029488123463421E-2</v>
      </c>
      <c r="L68" s="17">
        <f t="shared" si="15"/>
        <v>0.11022547945238448</v>
      </c>
      <c r="M68" s="17">
        <f t="shared" si="15"/>
        <v>0.37284692264396202</v>
      </c>
      <c r="N68" s="17">
        <f t="shared" si="15"/>
        <v>0.19184248455512146</v>
      </c>
      <c r="O68" s="17">
        <f t="shared" si="15"/>
        <v>0.14601122105238612</v>
      </c>
      <c r="P68" s="17">
        <f t="shared" si="15"/>
        <v>0.11871548695685855</v>
      </c>
      <c r="Q68" s="17">
        <f t="shared" si="15"/>
        <v>9.3986205994558314E-2</v>
      </c>
      <c r="R68" s="17">
        <f t="shared" si="15"/>
        <v>9.6975615525140849E-2</v>
      </c>
      <c r="S68" s="17">
        <f t="shared" si="15"/>
        <v>0.22024869451054757</v>
      </c>
      <c r="T68" s="17">
        <f t="shared" si="15"/>
        <v>0.28549406449077552</v>
      </c>
      <c r="U68" s="17">
        <f t="shared" si="15"/>
        <v>0.16047560860950247</v>
      </c>
      <c r="V68" s="17">
        <f t="shared" si="15"/>
        <v>0.20737688550872213</v>
      </c>
      <c r="W68" s="17">
        <f t="shared" si="15"/>
        <v>0.28085530457782076</v>
      </c>
      <c r="X68" s="17">
        <f t="shared" si="15"/>
        <v>0.24536319892039318</v>
      </c>
      <c r="Y68" s="17">
        <f t="shared" si="15"/>
        <v>0.20495635704532142</v>
      </c>
      <c r="Z68" s="17">
        <f t="shared" si="15"/>
        <v>0.16517642135960331</v>
      </c>
      <c r="AA68" s="17">
        <f t="shared" si="15"/>
        <v>0.23539871328173187</v>
      </c>
      <c r="AB68" s="17">
        <f t="shared" si="15"/>
        <v>0.23300036688152287</v>
      </c>
      <c r="AC68" s="17">
        <f t="shared" si="15"/>
        <v>0.45002882320256604</v>
      </c>
      <c r="AD68" s="17">
        <f t="shared" si="15"/>
        <v>0.29700998991191518</v>
      </c>
      <c r="AE68" s="17">
        <f t="shared" ref="AE68:AF68" si="16">(AE37-AE5)/AE5</f>
        <v>0.19675570107469029</v>
      </c>
      <c r="AF68" s="17">
        <f t="shared" si="16"/>
        <v>2.6976900426046745E-2</v>
      </c>
      <c r="AG68" s="17">
        <f t="shared" ref="AG68" si="17">(AG37-AG5)/AG5</f>
        <v>-0.15635768661483346</v>
      </c>
      <c r="AH68" s="17"/>
      <c r="AI68" s="28">
        <f t="shared" ref="AI68:AI84" si="18">AVERAGE(C68:AG68)</f>
        <v>0.16384085582039984</v>
      </c>
    </row>
    <row r="69" spans="2:35" x14ac:dyDescent="0.25">
      <c r="B69" s="50" t="s">
        <v>53</v>
      </c>
      <c r="C69" s="17">
        <f t="shared" ref="C69:AD69" si="19">(C38-C6)/C6</f>
        <v>-4.5374281776868711E-2</v>
      </c>
      <c r="D69" s="17">
        <f t="shared" si="19"/>
        <v>-2.5286733130367778E-2</v>
      </c>
      <c r="E69" s="17">
        <f t="shared" si="19"/>
        <v>-1.0806649967388431E-2</v>
      </c>
      <c r="F69" s="17">
        <f t="shared" si="19"/>
        <v>-3.4659360446171114E-2</v>
      </c>
      <c r="G69" s="17">
        <f t="shared" si="19"/>
        <v>-3.9673831383568996E-2</v>
      </c>
      <c r="H69" s="17">
        <f t="shared" si="19"/>
        <v>-5.3239164311880437E-2</v>
      </c>
      <c r="I69" s="17">
        <f t="shared" si="19"/>
        <v>-7.5018478820771076E-2</v>
      </c>
      <c r="J69" s="17">
        <f t="shared" si="19"/>
        <v>-3.0170989901633135E-2</v>
      </c>
      <c r="K69" s="17">
        <f t="shared" si="19"/>
        <v>-1.0538432577303906E-2</v>
      </c>
      <c r="L69" s="17">
        <f t="shared" si="19"/>
        <v>-6.1677685820479425E-3</v>
      </c>
      <c r="M69" s="17">
        <f t="shared" si="19"/>
        <v>-2.9724502900263169E-2</v>
      </c>
      <c r="N69" s="17">
        <f t="shared" si="19"/>
        <v>-6.2600369148325688E-2</v>
      </c>
      <c r="O69" s="17">
        <f t="shared" si="19"/>
        <v>-6.6493675195560143E-3</v>
      </c>
      <c r="P69" s="17">
        <f t="shared" si="19"/>
        <v>-6.0304235619766271E-2</v>
      </c>
      <c r="Q69" s="17">
        <f t="shared" si="19"/>
        <v>-4.6484842181182907E-2</v>
      </c>
      <c r="R69" s="17">
        <f t="shared" si="19"/>
        <v>-1.0714200439987769E-2</v>
      </c>
      <c r="S69" s="17">
        <f t="shared" si="19"/>
        <v>-3.6636470750306009E-2</v>
      </c>
      <c r="T69" s="17">
        <f t="shared" si="19"/>
        <v>-4.3523271904797302E-2</v>
      </c>
      <c r="U69" s="17">
        <f t="shared" si="19"/>
        <v>-1.0591194302086828E-2</v>
      </c>
      <c r="V69" s="17">
        <f t="shared" si="19"/>
        <v>-3.0584310348355601E-3</v>
      </c>
      <c r="W69" s="17">
        <f t="shared" si="19"/>
        <v>-2.2505475047260599E-2</v>
      </c>
      <c r="X69" s="17">
        <f t="shared" si="19"/>
        <v>-2.4888816706209984E-2</v>
      </c>
      <c r="Y69" s="17">
        <f t="shared" si="19"/>
        <v>-1.1536253024582255E-3</v>
      </c>
      <c r="Z69" s="17">
        <f t="shared" si="19"/>
        <v>-6.2384444077928092E-3</v>
      </c>
      <c r="AA69" s="17">
        <f t="shared" si="19"/>
        <v>-3.5585964961403547E-3</v>
      </c>
      <c r="AB69" s="17">
        <f t="shared" si="19"/>
        <v>-1.8780246899688161E-3</v>
      </c>
      <c r="AC69" s="17">
        <f t="shared" si="19"/>
        <v>-3.3994905673383452E-4</v>
      </c>
      <c r="AD69" s="17">
        <f t="shared" si="19"/>
        <v>-4.3066510578503667E-3</v>
      </c>
      <c r="AE69" s="17">
        <f t="shared" ref="AE69:AF69" si="20">(AE38-AE6)/AE6</f>
        <v>5.1052137561287247E-3</v>
      </c>
      <c r="AF69" s="17">
        <f t="shared" si="20"/>
        <v>9.8104064864664789E-3</v>
      </c>
      <c r="AG69" s="17">
        <f t="shared" ref="AG69" si="21">(AG38-AG6)/AG6</f>
        <v>8.0857368075379996E-3</v>
      </c>
      <c r="AH69" s="17"/>
      <c r="AI69" s="28">
        <f t="shared" si="18"/>
        <v>-2.203518717462551E-2</v>
      </c>
    </row>
    <row r="70" spans="2:35" x14ac:dyDescent="0.25">
      <c r="B70" s="50" t="s">
        <v>54</v>
      </c>
      <c r="C70" s="17">
        <f t="shared" ref="C70:AD70" si="22">(C39-C7)/C7</f>
        <v>-1.0388881992772249E-3</v>
      </c>
      <c r="D70" s="17">
        <f t="shared" si="22"/>
        <v>-5.1986351769807545E-4</v>
      </c>
      <c r="E70" s="17">
        <f t="shared" si="22"/>
        <v>-2.0792430515600906E-4</v>
      </c>
      <c r="F70" s="17">
        <f t="shared" si="22"/>
        <v>-7.5226661795450194E-4</v>
      </c>
      <c r="G70" s="17">
        <f t="shared" si="22"/>
        <v>-8.9449680238518677E-4</v>
      </c>
      <c r="H70" s="17">
        <f t="shared" si="22"/>
        <v>-1.2990759259242854E-3</v>
      </c>
      <c r="I70" s="17">
        <f t="shared" si="22"/>
        <v>-2.1191281782160544E-3</v>
      </c>
      <c r="J70" s="17">
        <f t="shared" si="22"/>
        <v>-6.5077397577898138E-4</v>
      </c>
      <c r="K70" s="17">
        <f t="shared" si="22"/>
        <v>-2.0576490970864038E-4</v>
      </c>
      <c r="L70" s="17">
        <f t="shared" si="22"/>
        <v>-1.1746167440652767E-4</v>
      </c>
      <c r="M70" s="17">
        <f t="shared" si="22"/>
        <v>-6.3353200392944067E-4</v>
      </c>
      <c r="N70" s="17">
        <f t="shared" si="22"/>
        <v>-1.6054561040134898E-3</v>
      </c>
      <c r="O70" s="17">
        <f t="shared" si="22"/>
        <v>-1.2527949193007255E-4</v>
      </c>
      <c r="P70" s="17">
        <f t="shared" si="22"/>
        <v>-1.5192887419272403E-3</v>
      </c>
      <c r="Q70" s="17">
        <f t="shared" si="22"/>
        <v>-1.0839101196146383E-3</v>
      </c>
      <c r="R70" s="17">
        <f t="shared" si="22"/>
        <v>-2.0660604560253566E-4</v>
      </c>
      <c r="S70" s="17">
        <f t="shared" si="22"/>
        <v>-7.9980920790155184E-4</v>
      </c>
      <c r="T70" s="17">
        <f t="shared" si="22"/>
        <v>-9.837054176098912E-4</v>
      </c>
      <c r="U70" s="17">
        <f t="shared" si="22"/>
        <v>-2.2141355373062006E-4</v>
      </c>
      <c r="V70" s="17">
        <f t="shared" si="22"/>
        <v>-5.6781504004746355E-5</v>
      </c>
      <c r="W70" s="17">
        <f t="shared" si="22"/>
        <v>-6.1748928531333029E-4</v>
      </c>
      <c r="X70" s="17">
        <f t="shared" si="22"/>
        <v>-6.9020384925897957E-4</v>
      </c>
      <c r="Y70" s="17">
        <f t="shared" si="22"/>
        <v>-2.061294130730156E-5</v>
      </c>
      <c r="Z70" s="17">
        <f t="shared" si="22"/>
        <v>-1.2556616080599888E-4</v>
      </c>
      <c r="AA70" s="17">
        <f t="shared" si="22"/>
        <v>-7.0276010431465671E-5</v>
      </c>
      <c r="AB70" s="17">
        <f t="shared" si="22"/>
        <v>-3.5198811532073926E-5</v>
      </c>
      <c r="AC70" s="17">
        <f t="shared" si="22"/>
        <v>-6.0556058659069492E-6</v>
      </c>
      <c r="AD70" s="17">
        <f t="shared" si="22"/>
        <v>5.5756372693050458E-3</v>
      </c>
      <c r="AE70" s="17">
        <f t="shared" ref="AE70:AF70" si="23">(AE39-AE7)/AE7</f>
        <v>9.3368476139842095E-3</v>
      </c>
      <c r="AF70" s="17">
        <f t="shared" si="23"/>
        <v>1.1980335648915475E-2</v>
      </c>
      <c r="AG70" s="17">
        <f t="shared" ref="AG70" si="24">(AG39-AG7)/AG7</f>
        <v>1.0393386287312159E-2</v>
      </c>
      <c r="AH70" s="17"/>
      <c r="AI70" s="28">
        <f t="shared" si="18"/>
        <v>6.6707670510426182E-4</v>
      </c>
    </row>
    <row r="71" spans="2:35" x14ac:dyDescent="0.25">
      <c r="B71" s="51" t="s">
        <v>55</v>
      </c>
      <c r="C71" s="17">
        <f t="shared" ref="C71:AD71" si="25">(C40-C8)/C8</f>
        <v>0.34805377888690009</v>
      </c>
      <c r="D71" s="17">
        <f t="shared" si="25"/>
        <v>3.4448319957453464</v>
      </c>
      <c r="E71" s="17">
        <f t="shared" si="25"/>
        <v>6.1563830401243722</v>
      </c>
      <c r="F71" s="17">
        <f t="shared" si="25"/>
        <v>-5.7613874217232306</v>
      </c>
      <c r="G71" s="17">
        <f t="shared" si="25"/>
        <v>2.2218804329958108</v>
      </c>
      <c r="H71" s="17">
        <f t="shared" si="25"/>
        <v>-8.8605524606536701</v>
      </c>
      <c r="I71" s="17">
        <f t="shared" si="25"/>
        <v>3.9885238749070138</v>
      </c>
      <c r="J71" s="17">
        <f t="shared" si="25"/>
        <v>-23.020096428141258</v>
      </c>
      <c r="K71" s="17">
        <f t="shared" si="25"/>
        <v>2.043680037611705</v>
      </c>
      <c r="L71" s="17">
        <f t="shared" si="25"/>
        <v>26.643102416144696</v>
      </c>
      <c r="M71" s="17">
        <f t="shared" si="25"/>
        <v>-6.7901757810202259</v>
      </c>
      <c r="N71" s="17">
        <f t="shared" si="25"/>
        <v>-1.2398055466145159</v>
      </c>
      <c r="O71" s="17">
        <f t="shared" si="25"/>
        <v>-0.26600473813389636</v>
      </c>
      <c r="P71" s="17">
        <f t="shared" si="25"/>
        <v>1.2866221651969243</v>
      </c>
      <c r="Q71" s="17">
        <f t="shared" si="25"/>
        <v>0.1351281486115283</v>
      </c>
      <c r="R71" s="17">
        <f t="shared" si="25"/>
        <v>4.5714415483686164</v>
      </c>
      <c r="S71" s="17">
        <f t="shared" si="25"/>
        <v>0.38780225410938335</v>
      </c>
      <c r="T71" s="17">
        <f t="shared" si="25"/>
        <v>-9.0461285253303387</v>
      </c>
      <c r="U71" s="17">
        <f t="shared" si="25"/>
        <v>-0.42407490589886021</v>
      </c>
      <c r="V71" s="17">
        <f t="shared" si="25"/>
        <v>0.32208004871902068</v>
      </c>
      <c r="W71" s="17">
        <f t="shared" si="25"/>
        <v>0.66557547503011272</v>
      </c>
      <c r="X71" s="17">
        <f t="shared" si="25"/>
        <v>12.89585958946016</v>
      </c>
      <c r="Y71" s="17">
        <f t="shared" si="25"/>
        <v>-1.9357996387644127</v>
      </c>
      <c r="Z71" s="17">
        <f t="shared" si="25"/>
        <v>1.6914482633068824</v>
      </c>
      <c r="AA71" s="17">
        <f t="shared" si="25"/>
        <v>1.2776672282349266</v>
      </c>
      <c r="AB71" s="17">
        <f t="shared" si="25"/>
        <v>1.694424411933845</v>
      </c>
      <c r="AC71" s="17">
        <f t="shared" si="25"/>
        <v>1.2874995442434487</v>
      </c>
      <c r="AD71" s="17">
        <f t="shared" si="25"/>
        <v>1.8198969278336794</v>
      </c>
      <c r="AE71" s="17">
        <f t="shared" ref="AE71:AF71" si="26">(AE40-AE8)/AE8</f>
        <v>0.82555698860228033</v>
      </c>
      <c r="AF71" s="17">
        <f t="shared" si="26"/>
        <v>1.4387490646235859</v>
      </c>
      <c r="AG71" s="17">
        <f t="shared" ref="AG71" si="27">(AG40-AG8)/AG8</f>
        <v>1.8166953829336054</v>
      </c>
      <c r="AH71" s="17"/>
      <c r="AI71" s="28">
        <f t="shared" si="18"/>
        <v>0.63286700552720754</v>
      </c>
    </row>
    <row r="72" spans="2:35" x14ac:dyDescent="0.25">
      <c r="B72" s="50" t="s">
        <v>56</v>
      </c>
      <c r="C72" s="17">
        <f t="shared" ref="C72:AD72" si="28">(C41-C9)/C9</f>
        <v>0</v>
      </c>
      <c r="D72" s="17">
        <f t="shared" si="28"/>
        <v>0</v>
      </c>
      <c r="E72" s="17">
        <f t="shared" si="28"/>
        <v>0</v>
      </c>
      <c r="F72" s="17">
        <f t="shared" si="28"/>
        <v>0</v>
      </c>
      <c r="G72" s="17">
        <f t="shared" si="28"/>
        <v>0</v>
      </c>
      <c r="H72" s="17">
        <f t="shared" si="28"/>
        <v>0</v>
      </c>
      <c r="I72" s="17">
        <f t="shared" si="28"/>
        <v>0</v>
      </c>
      <c r="J72" s="17">
        <f t="shared" si="28"/>
        <v>0</v>
      </c>
      <c r="K72" s="17">
        <f t="shared" si="28"/>
        <v>0</v>
      </c>
      <c r="L72" s="17">
        <f t="shared" si="28"/>
        <v>0</v>
      </c>
      <c r="M72" s="17">
        <f t="shared" si="28"/>
        <v>0</v>
      </c>
      <c r="N72" s="17">
        <f t="shared" si="28"/>
        <v>0</v>
      </c>
      <c r="O72" s="17">
        <f t="shared" si="28"/>
        <v>0</v>
      </c>
      <c r="P72" s="17">
        <f t="shared" si="28"/>
        <v>0</v>
      </c>
      <c r="Q72" s="17">
        <f t="shared" si="28"/>
        <v>0</v>
      </c>
      <c r="R72" s="17">
        <f t="shared" si="28"/>
        <v>0</v>
      </c>
      <c r="S72" s="17">
        <f t="shared" si="28"/>
        <v>0</v>
      </c>
      <c r="T72" s="17">
        <f t="shared" si="28"/>
        <v>0</v>
      </c>
      <c r="U72" s="17">
        <f t="shared" si="28"/>
        <v>0</v>
      </c>
      <c r="V72" s="17">
        <f t="shared" si="28"/>
        <v>0</v>
      </c>
      <c r="W72" s="17">
        <f t="shared" si="28"/>
        <v>0</v>
      </c>
      <c r="X72" s="17">
        <f t="shared" si="28"/>
        <v>0</v>
      </c>
      <c r="Y72" s="17">
        <f t="shared" si="28"/>
        <v>0</v>
      </c>
      <c r="Z72" s="17">
        <f t="shared" si="28"/>
        <v>0</v>
      </c>
      <c r="AA72" s="17">
        <f t="shared" si="28"/>
        <v>0</v>
      </c>
      <c r="AB72" s="17">
        <f t="shared" si="28"/>
        <v>0</v>
      </c>
      <c r="AC72" s="17">
        <f t="shared" si="28"/>
        <v>0</v>
      </c>
      <c r="AD72" s="17">
        <f t="shared" si="28"/>
        <v>0</v>
      </c>
      <c r="AE72" s="17">
        <f t="shared" ref="AE72:AF72" si="29">(AE41-AE9)/AE9</f>
        <v>0</v>
      </c>
      <c r="AF72" s="17">
        <f t="shared" si="29"/>
        <v>0</v>
      </c>
      <c r="AG72" s="17">
        <f t="shared" ref="AG72" si="30">(AG41-AG9)/AG9</f>
        <v>0</v>
      </c>
      <c r="AH72" s="17"/>
      <c r="AI72" s="28">
        <f t="shared" si="18"/>
        <v>0</v>
      </c>
    </row>
    <row r="73" spans="2:35" x14ac:dyDescent="0.25">
      <c r="B73" s="50" t="s">
        <v>57</v>
      </c>
      <c r="C73" s="17">
        <f t="shared" ref="C73:Y73" si="31">(C42-C10)/C10</f>
        <v>-1.8885503329133711E-2</v>
      </c>
      <c r="D73" s="17">
        <f t="shared" si="31"/>
        <v>-1.888550332420251E-2</v>
      </c>
      <c r="E73" s="17">
        <f t="shared" si="31"/>
        <v>-1.8885503335951681E-2</v>
      </c>
      <c r="F73" s="17">
        <f t="shared" si="31"/>
        <v>-1.8885503326478256E-2</v>
      </c>
      <c r="G73" s="17">
        <f t="shared" si="31"/>
        <v>-1.8885503329985821E-2</v>
      </c>
      <c r="H73" s="17">
        <f t="shared" si="31"/>
        <v>-1.8885503324691334E-2</v>
      </c>
      <c r="I73" s="17">
        <f t="shared" si="31"/>
        <v>-1.8885503329838755E-2</v>
      </c>
      <c r="J73" s="17">
        <f t="shared" si="31"/>
        <v>-1.8885503329103735E-2</v>
      </c>
      <c r="K73" s="17">
        <f t="shared" si="31"/>
        <v>-1.8885503328017021E-2</v>
      </c>
      <c r="L73" s="17">
        <f t="shared" si="31"/>
        <v>-1.8885503326069437E-2</v>
      </c>
      <c r="M73" s="17">
        <f t="shared" si="31"/>
        <v>-1.8885503322783801E-2</v>
      </c>
      <c r="N73" s="17">
        <f t="shared" si="31"/>
        <v>0</v>
      </c>
      <c r="O73" s="17">
        <f t="shared" si="31"/>
        <v>0</v>
      </c>
      <c r="P73" s="17">
        <f t="shared" si="31"/>
        <v>0</v>
      </c>
      <c r="Q73" s="17">
        <f t="shared" si="31"/>
        <v>0</v>
      </c>
      <c r="R73" s="17">
        <f t="shared" si="31"/>
        <v>0</v>
      </c>
      <c r="S73" s="17">
        <f t="shared" si="31"/>
        <v>0</v>
      </c>
      <c r="T73" s="17" t="s">
        <v>76</v>
      </c>
      <c r="U73" s="17">
        <f t="shared" si="31"/>
        <v>0</v>
      </c>
      <c r="V73" s="17">
        <f t="shared" si="31"/>
        <v>0</v>
      </c>
      <c r="W73" s="17">
        <f t="shared" si="31"/>
        <v>0</v>
      </c>
      <c r="X73" s="17" t="s">
        <v>76</v>
      </c>
      <c r="Y73" s="17">
        <f t="shared" si="31"/>
        <v>-9.0909090935672537E-2</v>
      </c>
      <c r="Z73" s="17" t="s">
        <v>76</v>
      </c>
      <c r="AA73" s="17" t="s">
        <v>76</v>
      </c>
      <c r="AB73" s="17" t="s">
        <v>76</v>
      </c>
      <c r="AC73" s="17" t="s">
        <v>76</v>
      </c>
      <c r="AD73" s="17" t="s">
        <v>76</v>
      </c>
      <c r="AE73" s="17" t="s">
        <v>76</v>
      </c>
      <c r="AF73" s="17" t="s">
        <v>76</v>
      </c>
      <c r="AG73" s="17" t="s">
        <v>76</v>
      </c>
      <c r="AH73" s="17"/>
      <c r="AI73" s="28">
        <f t="shared" si="18"/>
        <v>-1.4221410835329932E-2</v>
      </c>
    </row>
    <row r="74" spans="2:35" x14ac:dyDescent="0.25">
      <c r="B74" s="50" t="s">
        <v>119</v>
      </c>
      <c r="C74" s="17">
        <f t="shared" ref="C74:Y74" si="32">(C43-C11)/C11</f>
        <v>-1.8885503442677257E-2</v>
      </c>
      <c r="D74" s="17">
        <f t="shared" si="32"/>
        <v>-1.888550323451714E-2</v>
      </c>
      <c r="E74" s="17">
        <f t="shared" si="32"/>
        <v>-1.8885503511401728E-2</v>
      </c>
      <c r="F74" s="17">
        <f t="shared" si="32"/>
        <v>-1.8885503459415563E-2</v>
      </c>
      <c r="G74" s="17">
        <f t="shared" si="32"/>
        <v>-1.888550320914939E-2</v>
      </c>
      <c r="H74" s="17">
        <f t="shared" si="32"/>
        <v>-1.888550328213864E-2</v>
      </c>
      <c r="I74" s="17">
        <f t="shared" si="32"/>
        <v>-1.8885503383057348E-2</v>
      </c>
      <c r="J74" s="17">
        <f t="shared" si="32"/>
        <v>-1.8885503199674556E-2</v>
      </c>
      <c r="K74" s="17">
        <f t="shared" si="32"/>
        <v>-1.8885503246255202E-2</v>
      </c>
      <c r="L74" s="17">
        <f t="shared" si="32"/>
        <v>-1.888550313137943E-2</v>
      </c>
      <c r="M74" s="17">
        <f t="shared" si="32"/>
        <v>-1.8885503314034813E-2</v>
      </c>
      <c r="N74" s="17">
        <f t="shared" si="32"/>
        <v>0</v>
      </c>
      <c r="O74" s="17">
        <f t="shared" si="32"/>
        <v>0</v>
      </c>
      <c r="P74" s="17">
        <f t="shared" si="32"/>
        <v>0</v>
      </c>
      <c r="Q74" s="17">
        <f t="shared" si="32"/>
        <v>0</v>
      </c>
      <c r="R74" s="17">
        <f t="shared" si="32"/>
        <v>0</v>
      </c>
      <c r="S74" s="17">
        <f t="shared" si="32"/>
        <v>0</v>
      </c>
      <c r="T74" s="17" t="s">
        <v>76</v>
      </c>
      <c r="U74" s="17">
        <f t="shared" si="32"/>
        <v>0</v>
      </c>
      <c r="V74" s="17">
        <f t="shared" si="32"/>
        <v>0</v>
      </c>
      <c r="W74" s="17">
        <f t="shared" si="32"/>
        <v>0</v>
      </c>
      <c r="X74" s="17" t="s">
        <v>76</v>
      </c>
      <c r="Y74" s="17">
        <f t="shared" si="32"/>
        <v>-9.0909090225563843E-2</v>
      </c>
      <c r="Z74" s="17" t="s">
        <v>76</v>
      </c>
      <c r="AA74" s="17" t="s">
        <v>76</v>
      </c>
      <c r="AB74" s="17" t="s">
        <v>76</v>
      </c>
      <c r="AC74" s="17" t="s">
        <v>76</v>
      </c>
      <c r="AD74" s="17" t="s">
        <v>76</v>
      </c>
      <c r="AE74" s="17" t="s">
        <v>76</v>
      </c>
      <c r="AF74" s="17" t="s">
        <v>76</v>
      </c>
      <c r="AG74" s="17" t="s">
        <v>76</v>
      </c>
      <c r="AH74" s="17"/>
      <c r="AI74" s="28">
        <f t="shared" si="18"/>
        <v>-1.4221410792345948E-2</v>
      </c>
    </row>
    <row r="75" spans="2:35" x14ac:dyDescent="0.25">
      <c r="B75" s="51" t="s">
        <v>78</v>
      </c>
      <c r="C75" s="17">
        <f t="shared" ref="C75:AD75" si="33">(C44-C12)/C12</f>
        <v>4.6094804280609399E-4</v>
      </c>
      <c r="D75" s="17">
        <f t="shared" si="33"/>
        <v>4.4105351814982839E-4</v>
      </c>
      <c r="E75" s="17">
        <f t="shared" si="33"/>
        <v>4.7948636052804177E-4</v>
      </c>
      <c r="F75" s="17">
        <f t="shared" si="33"/>
        <v>4.7846942868061897E-4</v>
      </c>
      <c r="G75" s="17">
        <f t="shared" si="33"/>
        <v>4.7007614396023912E-4</v>
      </c>
      <c r="H75" s="17">
        <f t="shared" si="33"/>
        <v>4.1184434557898348E-4</v>
      </c>
      <c r="I75" s="17">
        <f t="shared" si="33"/>
        <v>3.7645760074968537E-4</v>
      </c>
      <c r="J75" s="17">
        <f t="shared" si="33"/>
        <v>3.5978786963907308E-4</v>
      </c>
      <c r="K75" s="17">
        <f t="shared" si="33"/>
        <v>3.7034238217127169E-4</v>
      </c>
      <c r="L75" s="17">
        <f t="shared" si="33"/>
        <v>3.0488757016461891E-4</v>
      </c>
      <c r="M75" s="17">
        <f t="shared" si="33"/>
        <v>1.5215532327946114E-3</v>
      </c>
      <c r="N75" s="17">
        <f t="shared" si="33"/>
        <v>1.545983905525791E-3</v>
      </c>
      <c r="O75" s="17">
        <f t="shared" si="33"/>
        <v>1.3684391484595092E-3</v>
      </c>
      <c r="P75" s="17">
        <f t="shared" si="33"/>
        <v>1.5213784024511808E-3</v>
      </c>
      <c r="Q75" s="17">
        <f t="shared" si="33"/>
        <v>1.5013180349191405E-3</v>
      </c>
      <c r="R75" s="17">
        <f t="shared" si="33"/>
        <v>9.5171002004056007E-4</v>
      </c>
      <c r="S75" s="17">
        <f t="shared" si="33"/>
        <v>9.8755865095333283E-4</v>
      </c>
      <c r="T75" s="17">
        <f t="shared" si="33"/>
        <v>1.0599415379727E-3</v>
      </c>
      <c r="U75" s="17">
        <f t="shared" si="33"/>
        <v>1.5423599386200962E-3</v>
      </c>
      <c r="V75" s="17">
        <f t="shared" si="33"/>
        <v>8.0802821891694113E-4</v>
      </c>
      <c r="W75" s="17">
        <f t="shared" si="33"/>
        <v>6.0203285331269433E-4</v>
      </c>
      <c r="X75" s="17">
        <f t="shared" si="33"/>
        <v>1.4951174040447016E-3</v>
      </c>
      <c r="Y75" s="17">
        <f t="shared" si="33"/>
        <v>1.2566415626190286E-3</v>
      </c>
      <c r="Z75" s="17">
        <f t="shared" si="33"/>
        <v>-6.0157812585442862E-4</v>
      </c>
      <c r="AA75" s="17">
        <f t="shared" si="33"/>
        <v>-7.1710034521359884E-4</v>
      </c>
      <c r="AB75" s="17">
        <f t="shared" si="33"/>
        <v>-8.8810122511930295E-4</v>
      </c>
      <c r="AC75" s="17">
        <f t="shared" si="33"/>
        <v>-2.0696173300115424E-4</v>
      </c>
      <c r="AD75" s="17">
        <f t="shared" si="33"/>
        <v>-1.0027622133353161E-3</v>
      </c>
      <c r="AE75" s="17">
        <f t="shared" ref="AE75:AF75" si="34">(AE44-AE12)/AE12</f>
        <v>6.1508434097104259E-5</v>
      </c>
      <c r="AF75" s="17">
        <f t="shared" si="34"/>
        <v>3.6970573361704961E-4</v>
      </c>
      <c r="AG75" s="17">
        <f t="shared" ref="AG75" si="35">(AG44-AG12)/AG12</f>
        <v>-1.6382210694656618E-2</v>
      </c>
      <c r="AH75" s="17"/>
      <c r="AI75" s="28">
        <f t="shared" si="18"/>
        <v>3.0577935599757101E-5</v>
      </c>
    </row>
    <row r="76" spans="2:35" x14ac:dyDescent="0.25">
      <c r="B76" s="50" t="s">
        <v>58</v>
      </c>
      <c r="C76" s="17">
        <f t="shared" ref="C76:AD76" si="36">(C45-C13)/C13</f>
        <v>0</v>
      </c>
      <c r="D76" s="17">
        <f t="shared" si="36"/>
        <v>0</v>
      </c>
      <c r="E76" s="17">
        <f t="shared" si="36"/>
        <v>0</v>
      </c>
      <c r="F76" s="17">
        <f t="shared" si="36"/>
        <v>0</v>
      </c>
      <c r="G76" s="17">
        <f t="shared" si="36"/>
        <v>0</v>
      </c>
      <c r="H76" s="17">
        <f t="shared" si="36"/>
        <v>0</v>
      </c>
      <c r="I76" s="17">
        <f t="shared" si="36"/>
        <v>0</v>
      </c>
      <c r="J76" s="17">
        <f t="shared" si="36"/>
        <v>0</v>
      </c>
      <c r="K76" s="17">
        <f t="shared" si="36"/>
        <v>0</v>
      </c>
      <c r="L76" s="17">
        <f t="shared" si="36"/>
        <v>0</v>
      </c>
      <c r="M76" s="17">
        <f t="shared" si="36"/>
        <v>0</v>
      </c>
      <c r="N76" s="17">
        <f t="shared" si="36"/>
        <v>0</v>
      </c>
      <c r="O76" s="17">
        <f t="shared" si="36"/>
        <v>0</v>
      </c>
      <c r="P76" s="17">
        <f t="shared" si="36"/>
        <v>0</v>
      </c>
      <c r="Q76" s="17">
        <f t="shared" si="36"/>
        <v>0</v>
      </c>
      <c r="R76" s="17">
        <f t="shared" si="36"/>
        <v>0</v>
      </c>
      <c r="S76" s="17">
        <f t="shared" si="36"/>
        <v>0</v>
      </c>
      <c r="T76" s="17">
        <f t="shared" si="36"/>
        <v>0</v>
      </c>
      <c r="U76" s="17">
        <f t="shared" si="36"/>
        <v>0</v>
      </c>
      <c r="V76" s="17">
        <f t="shared" si="36"/>
        <v>0</v>
      </c>
      <c r="W76" s="17">
        <f t="shared" si="36"/>
        <v>0</v>
      </c>
      <c r="X76" s="17">
        <f t="shared" si="36"/>
        <v>0</v>
      </c>
      <c r="Y76" s="17">
        <f t="shared" si="36"/>
        <v>0</v>
      </c>
      <c r="Z76" s="17">
        <f t="shared" si="36"/>
        <v>0</v>
      </c>
      <c r="AA76" s="17">
        <f t="shared" si="36"/>
        <v>0</v>
      </c>
      <c r="AB76" s="17">
        <f t="shared" si="36"/>
        <v>0</v>
      </c>
      <c r="AC76" s="17">
        <f t="shared" si="36"/>
        <v>0</v>
      </c>
      <c r="AD76" s="17">
        <f t="shared" si="36"/>
        <v>0</v>
      </c>
      <c r="AE76" s="17">
        <f t="shared" ref="AE76:AF76" si="37">(AE45-AE13)/AE13</f>
        <v>0</v>
      </c>
      <c r="AF76" s="17">
        <f t="shared" si="37"/>
        <v>0</v>
      </c>
      <c r="AG76" s="17">
        <f t="shared" ref="AG76" si="38">(AG45-AG13)/AG13</f>
        <v>0</v>
      </c>
      <c r="AH76" s="17"/>
      <c r="AI76" s="28">
        <f t="shared" si="18"/>
        <v>0</v>
      </c>
    </row>
    <row r="77" spans="2:35" x14ac:dyDescent="0.25">
      <c r="B77" s="50" t="s">
        <v>59</v>
      </c>
      <c r="C77" s="17">
        <f t="shared" ref="C77:AD77" si="39">(C46-C14)/C14</f>
        <v>-5.8979948959646104E-4</v>
      </c>
      <c r="D77" s="17">
        <f t="shared" si="39"/>
        <v>-2.2932743091817485E-4</v>
      </c>
      <c r="E77" s="17">
        <f t="shared" si="39"/>
        <v>2.8333119498598664E-6</v>
      </c>
      <c r="F77" s="17">
        <f t="shared" si="39"/>
        <v>-3.5482957782333223E-4</v>
      </c>
      <c r="G77" s="17">
        <f t="shared" si="39"/>
        <v>-5.5852043161990557E-4</v>
      </c>
      <c r="H77" s="17">
        <f t="shared" si="39"/>
        <v>-1.0003053607234884E-3</v>
      </c>
      <c r="I77" s="17">
        <f t="shared" si="39"/>
        <v>-1.070602447103204E-3</v>
      </c>
      <c r="J77" s="17">
        <f t="shared" si="39"/>
        <v>-3.9741179204094045E-4</v>
      </c>
      <c r="K77" s="17">
        <f t="shared" si="39"/>
        <v>3.8956889958442408E-5</v>
      </c>
      <c r="L77" s="17">
        <f t="shared" si="39"/>
        <v>1.2870000640432004E-4</v>
      </c>
      <c r="M77" s="17">
        <f t="shared" si="39"/>
        <v>1.0177700410601957E-3</v>
      </c>
      <c r="N77" s="17">
        <f t="shared" si="39"/>
        <v>1.692851685420007E-3</v>
      </c>
      <c r="O77" s="17">
        <f t="shared" si="39"/>
        <v>2.1150083591524307E-3</v>
      </c>
      <c r="P77" s="17">
        <f t="shared" si="39"/>
        <v>1.8889315676541055E-3</v>
      </c>
      <c r="Q77" s="17">
        <f t="shared" si="39"/>
        <v>1.9203899329750241E-3</v>
      </c>
      <c r="R77" s="17">
        <f t="shared" si="39"/>
        <v>1.5457819873903637E-3</v>
      </c>
      <c r="S77" s="17">
        <f t="shared" si="39"/>
        <v>1.3316919883221881E-3</v>
      </c>
      <c r="T77" s="17">
        <f t="shared" si="39"/>
        <v>1.3011078014478494E-3</v>
      </c>
      <c r="U77" s="17">
        <f t="shared" si="39"/>
        <v>1.1356044566706769E-3</v>
      </c>
      <c r="V77" s="17">
        <f t="shared" si="39"/>
        <v>1.0875969126481349E-3</v>
      </c>
      <c r="W77" s="17">
        <f t="shared" si="39"/>
        <v>7.6694751212068389E-4</v>
      </c>
      <c r="X77" s="17">
        <f t="shared" si="39"/>
        <v>8.2585891716548728E-4</v>
      </c>
      <c r="Y77" s="17">
        <f t="shared" si="39"/>
        <v>1.2469862731163556E-5</v>
      </c>
      <c r="Z77" s="17">
        <f t="shared" si="39"/>
        <v>5.8117116112458168E-4</v>
      </c>
      <c r="AA77" s="17">
        <f t="shared" si="39"/>
        <v>4.0659508978231986E-4</v>
      </c>
      <c r="AB77" s="17">
        <f t="shared" si="39"/>
        <v>-3.0156843932482771E-3</v>
      </c>
      <c r="AC77" s="17">
        <f t="shared" si="39"/>
        <v>9.2214219830972905E-5</v>
      </c>
      <c r="AD77" s="17">
        <f t="shared" si="39"/>
        <v>-1.1759334375706578E-4</v>
      </c>
      <c r="AE77" s="17">
        <f t="shared" ref="AE77:AF77" si="40">(AE46-AE14)/AE14</f>
        <v>8.5344128846036847E-4</v>
      </c>
      <c r="AF77" s="17">
        <f t="shared" si="40"/>
        <v>1.0711003533980499E-3</v>
      </c>
      <c r="AG77" s="17">
        <f t="shared" ref="AG77" si="41">(AG46-AG14)/AG14</f>
        <v>-1.5381055351987376E-2</v>
      </c>
      <c r="AH77" s="17"/>
      <c r="AI77" s="28">
        <f t="shared" si="18"/>
        <v>-9.3487299133903148E-5</v>
      </c>
    </row>
    <row r="78" spans="2:35" x14ac:dyDescent="0.25">
      <c r="B78" s="50" t="s">
        <v>60</v>
      </c>
      <c r="C78" s="17">
        <f t="shared" ref="C78:AD78" si="42">(C47-C15)/C15</f>
        <v>-3.9786768676684375E-3</v>
      </c>
      <c r="D78" s="17">
        <f t="shared" si="42"/>
        <v>-1.3332479092585039E-3</v>
      </c>
      <c r="E78" s="17">
        <f t="shared" si="42"/>
        <v>-2.7693315763156617E-2</v>
      </c>
      <c r="F78" s="17">
        <f t="shared" si="42"/>
        <v>-2.6092356750879453E-2</v>
      </c>
      <c r="G78" s="17">
        <f t="shared" si="42"/>
        <v>-2.6370382569098592E-2</v>
      </c>
      <c r="H78" s="17">
        <f t="shared" si="42"/>
        <v>-1.6930971030421797E-2</v>
      </c>
      <c r="I78" s="17">
        <f t="shared" si="42"/>
        <v>-0.10229347081747936</v>
      </c>
      <c r="J78" s="17">
        <f t="shared" si="42"/>
        <v>-2.9713659077915372E-2</v>
      </c>
      <c r="K78" s="17">
        <f t="shared" si="42"/>
        <v>-5.4440164677507216E-2</v>
      </c>
      <c r="L78" s="17">
        <f t="shared" si="42"/>
        <v>-0.15486800093679226</v>
      </c>
      <c r="M78" s="17">
        <f t="shared" si="42"/>
        <v>-0.22610935464972251</v>
      </c>
      <c r="N78" s="17">
        <f t="shared" si="42"/>
        <v>-0.15070546387021794</v>
      </c>
      <c r="O78" s="17">
        <f t="shared" si="42"/>
        <v>-5.2502105010721084E-2</v>
      </c>
      <c r="P78" s="17">
        <f t="shared" si="42"/>
        <v>-7.5116615293432706E-2</v>
      </c>
      <c r="Q78" s="17">
        <f t="shared" si="42"/>
        <v>-0.20824692920935306</v>
      </c>
      <c r="R78" s="17">
        <f t="shared" si="42"/>
        <v>-0.24138073127084181</v>
      </c>
      <c r="S78" s="17">
        <f t="shared" si="42"/>
        <v>-0.26576590149043861</v>
      </c>
      <c r="T78" s="17">
        <f t="shared" si="42"/>
        <v>-0.1869892990002017</v>
      </c>
      <c r="U78" s="17">
        <f t="shared" si="42"/>
        <v>-0.11665974959272142</v>
      </c>
      <c r="V78" s="17">
        <f t="shared" si="42"/>
        <v>-9.7827633874501274E-2</v>
      </c>
      <c r="W78" s="17">
        <f t="shared" si="42"/>
        <v>-4.6474442173845242E-2</v>
      </c>
      <c r="X78" s="17">
        <f t="shared" si="42"/>
        <v>-4.3378398977241404E-2</v>
      </c>
      <c r="Y78" s="17">
        <f t="shared" si="42"/>
        <v>-3.9395679595620105E-2</v>
      </c>
      <c r="Z78" s="17">
        <f t="shared" si="42"/>
        <v>-0.20541079465794684</v>
      </c>
      <c r="AA78" s="17">
        <f t="shared" si="42"/>
        <v>-0.21192473112442956</v>
      </c>
      <c r="AB78" s="17">
        <f t="shared" si="42"/>
        <v>-0.21153845163473062</v>
      </c>
      <c r="AC78" s="17">
        <f t="shared" si="42"/>
        <v>-0.15860712336146907</v>
      </c>
      <c r="AD78" s="17">
        <f t="shared" si="42"/>
        <v>-0.1524622609863355</v>
      </c>
      <c r="AE78" s="17">
        <f t="shared" ref="AE78:AF78" si="43">(AE47-AE15)/AE15</f>
        <v>-0.15622667172585944</v>
      </c>
      <c r="AF78" s="17">
        <f t="shared" si="43"/>
        <v>-0.15860760507493413</v>
      </c>
      <c r="AG78" s="17">
        <f t="shared" ref="AG78" si="44">(AG47-AG15)/AG15</f>
        <v>-0.14516270115955951</v>
      </c>
      <c r="AH78" s="17"/>
      <c r="AI78" s="28">
        <f t="shared" si="18"/>
        <v>-0.11594215774626777</v>
      </c>
    </row>
    <row r="79" spans="2:35" x14ac:dyDescent="0.25">
      <c r="B79" s="51" t="s">
        <v>61</v>
      </c>
      <c r="C79" s="17">
        <f t="shared" ref="C79:AD79" si="45">(C48-C16)/C16</f>
        <v>-4.9601731440442201E-3</v>
      </c>
      <c r="D79" s="17">
        <f t="shared" si="45"/>
        <v>-3.535420453324768E-3</v>
      </c>
      <c r="E79" s="17">
        <f t="shared" si="45"/>
        <v>-2.4418930532474447E-3</v>
      </c>
      <c r="F79" s="17">
        <f t="shared" si="45"/>
        <v>-3.6290284311818076E-3</v>
      </c>
      <c r="G79" s="17">
        <f t="shared" si="45"/>
        <v>-4.4873293625762789E-3</v>
      </c>
      <c r="H79" s="17">
        <f t="shared" si="45"/>
        <v>-5.0749769944276471E-3</v>
      </c>
      <c r="I79" s="17">
        <f t="shared" si="45"/>
        <v>-5.9130381145717425E-3</v>
      </c>
      <c r="J79" s="17">
        <f t="shared" si="45"/>
        <v>-3.6483168301538874E-3</v>
      </c>
      <c r="K79" s="17">
        <f t="shared" si="45"/>
        <v>-2.1815073075915105E-3</v>
      </c>
      <c r="L79" s="17">
        <f t="shared" si="45"/>
        <v>-1.8088812482045967E-3</v>
      </c>
      <c r="M79" s="17">
        <f t="shared" si="45"/>
        <v>-5.2246909971390507E-3</v>
      </c>
      <c r="N79" s="17">
        <f t="shared" si="45"/>
        <v>-4.3448370410842846E-4</v>
      </c>
      <c r="O79" s="17">
        <f t="shared" si="45"/>
        <v>-6.0442791419114373E-4</v>
      </c>
      <c r="P79" s="17">
        <f t="shared" si="45"/>
        <v>-4.1590037376250388E-4</v>
      </c>
      <c r="Q79" s="17">
        <f t="shared" si="45"/>
        <v>-5.0762947954506468E-4</v>
      </c>
      <c r="R79" s="17">
        <f t="shared" si="45"/>
        <v>-4.9393316102221022E-4</v>
      </c>
      <c r="S79" s="17">
        <f t="shared" si="45"/>
        <v>0</v>
      </c>
      <c r="T79" s="17">
        <f t="shared" si="45"/>
        <v>-1.3009162594842911E-3</v>
      </c>
      <c r="U79" s="17">
        <f t="shared" si="45"/>
        <v>0</v>
      </c>
      <c r="V79" s="17">
        <f t="shared" si="45"/>
        <v>-3.2871218466214505E-3</v>
      </c>
      <c r="W79" s="17">
        <f t="shared" si="45"/>
        <v>1.2395616835073942E-16</v>
      </c>
      <c r="X79" s="17">
        <f t="shared" si="45"/>
        <v>-1.1059582184182308E-3</v>
      </c>
      <c r="Y79" s="17">
        <f t="shared" si="45"/>
        <v>-2.4075533620721737E-3</v>
      </c>
      <c r="Z79" s="17">
        <f t="shared" si="45"/>
        <v>-1.0554068923239314E-3</v>
      </c>
      <c r="AA79" s="17">
        <f t="shared" si="45"/>
        <v>-1.0636602094073937E-3</v>
      </c>
      <c r="AB79" s="17">
        <f t="shared" si="45"/>
        <v>-9.5091117692011565E-3</v>
      </c>
      <c r="AC79" s="17">
        <f t="shared" si="45"/>
        <v>-1.0802176546481966E-3</v>
      </c>
      <c r="AD79" s="17">
        <f t="shared" si="45"/>
        <v>-5.4028407671072381E-5</v>
      </c>
      <c r="AE79" s="17">
        <f t="shared" ref="AE79:AF79" si="46">(AE48-AE16)/AE16</f>
        <v>-1.7295168337392691E-4</v>
      </c>
      <c r="AF79" s="17">
        <f t="shared" si="46"/>
        <v>-1.1846012524939281E-4</v>
      </c>
      <c r="AG79" s="17">
        <f t="shared" ref="AG79" si="47">(AG48-AG16)/AG16</f>
        <v>7.3908244070564674E-4</v>
      </c>
      <c r="AH79" s="17"/>
      <c r="AI79" s="28">
        <f t="shared" si="18"/>
        <v>-2.121868856672831E-3</v>
      </c>
    </row>
    <row r="80" spans="2:35" x14ac:dyDescent="0.25">
      <c r="B80" s="50" t="s">
        <v>62</v>
      </c>
      <c r="C80" s="17">
        <f t="shared" ref="C80:AD80" si="48">(C49-C17)/C17</f>
        <v>0</v>
      </c>
      <c r="D80" s="17">
        <f t="shared" si="48"/>
        <v>0</v>
      </c>
      <c r="E80" s="17">
        <f t="shared" si="48"/>
        <v>0</v>
      </c>
      <c r="F80" s="17">
        <f t="shared" si="48"/>
        <v>0</v>
      </c>
      <c r="G80" s="17">
        <f t="shared" si="48"/>
        <v>0</v>
      </c>
      <c r="H80" s="17">
        <f t="shared" si="48"/>
        <v>0</v>
      </c>
      <c r="I80" s="17">
        <f t="shared" si="48"/>
        <v>0</v>
      </c>
      <c r="J80" s="17">
        <f t="shared" si="48"/>
        <v>0</v>
      </c>
      <c r="K80" s="17">
        <f t="shared" si="48"/>
        <v>0</v>
      </c>
      <c r="L80" s="17">
        <f t="shared" si="48"/>
        <v>0</v>
      </c>
      <c r="M80" s="17">
        <f t="shared" si="48"/>
        <v>0</v>
      </c>
      <c r="N80" s="17">
        <f t="shared" si="48"/>
        <v>0</v>
      </c>
      <c r="O80" s="17">
        <f t="shared" si="48"/>
        <v>0</v>
      </c>
      <c r="P80" s="17">
        <f t="shared" si="48"/>
        <v>0</v>
      </c>
      <c r="Q80" s="17">
        <f t="shared" si="48"/>
        <v>0</v>
      </c>
      <c r="R80" s="17">
        <f t="shared" si="48"/>
        <v>0</v>
      </c>
      <c r="S80" s="17">
        <f t="shared" si="48"/>
        <v>0</v>
      </c>
      <c r="T80" s="17">
        <f t="shared" si="48"/>
        <v>0</v>
      </c>
      <c r="U80" s="17">
        <f t="shared" si="48"/>
        <v>0</v>
      </c>
      <c r="V80" s="17">
        <f t="shared" si="48"/>
        <v>0</v>
      </c>
      <c r="W80" s="17">
        <f t="shared" si="48"/>
        <v>0</v>
      </c>
      <c r="X80" s="17">
        <f t="shared" si="48"/>
        <v>0</v>
      </c>
      <c r="Y80" s="17">
        <f t="shared" si="48"/>
        <v>0</v>
      </c>
      <c r="Z80" s="17">
        <f t="shared" si="48"/>
        <v>0</v>
      </c>
      <c r="AA80" s="17">
        <f t="shared" si="48"/>
        <v>0</v>
      </c>
      <c r="AB80" s="17">
        <f t="shared" si="48"/>
        <v>0</v>
      </c>
      <c r="AC80" s="17">
        <f t="shared" si="48"/>
        <v>0</v>
      </c>
      <c r="AD80" s="17">
        <f t="shared" si="48"/>
        <v>0</v>
      </c>
      <c r="AE80" s="17">
        <f t="shared" ref="AE80:AF80" si="49">(AE49-AE17)/AE17</f>
        <v>0</v>
      </c>
      <c r="AF80" s="17">
        <f t="shared" si="49"/>
        <v>0</v>
      </c>
      <c r="AG80" s="17">
        <f t="shared" ref="AG80" si="50">(AG49-AG17)/AG17</f>
        <v>0</v>
      </c>
      <c r="AH80" s="17"/>
      <c r="AI80" s="28">
        <f t="shared" si="18"/>
        <v>0</v>
      </c>
    </row>
    <row r="81" spans="2:35" x14ac:dyDescent="0.25">
      <c r="B81" s="50" t="s">
        <v>63</v>
      </c>
      <c r="C81" s="17">
        <f t="shared" ref="C81:AD81" si="51">(C50-C18)/C18</f>
        <v>-9.7045879977583054E-3</v>
      </c>
      <c r="D81" s="17">
        <f t="shared" si="51"/>
        <v>-7.6511462062749773E-3</v>
      </c>
      <c r="E81" s="17">
        <f t="shared" si="51"/>
        <v>-5.7399892793664267E-3</v>
      </c>
      <c r="F81" s="17">
        <f t="shared" si="51"/>
        <v>-8.737427179158052E-3</v>
      </c>
      <c r="G81" s="17">
        <f t="shared" si="51"/>
        <v>-9.4402833020973565E-3</v>
      </c>
      <c r="H81" s="17">
        <f t="shared" si="51"/>
        <v>-1.0731713049520959E-2</v>
      </c>
      <c r="I81" s="17">
        <f t="shared" si="51"/>
        <v>-1.1118263435308662E-2</v>
      </c>
      <c r="J81" s="17">
        <f t="shared" si="51"/>
        <v>-8.0905321389806509E-3</v>
      </c>
      <c r="K81" s="17">
        <f t="shared" si="51"/>
        <v>-5.2654294812954612E-3</v>
      </c>
      <c r="L81" s="17">
        <f t="shared" si="51"/>
        <v>-4.5513925729182914E-3</v>
      </c>
      <c r="M81" s="17">
        <f t="shared" si="51"/>
        <v>-9.2721814119580328E-3</v>
      </c>
      <c r="N81" s="17">
        <f t="shared" si="51"/>
        <v>-4.7807393674576031E-4</v>
      </c>
      <c r="O81" s="17">
        <f t="shared" si="51"/>
        <v>-1.3687013996295867E-3</v>
      </c>
      <c r="P81" s="17">
        <f t="shared" si="51"/>
        <v>-5.3368375644874421E-4</v>
      </c>
      <c r="Q81" s="17">
        <f t="shared" si="51"/>
        <v>-8.4421247200378165E-4</v>
      </c>
      <c r="R81" s="17">
        <f t="shared" si="51"/>
        <v>-7.9679603913487568E-4</v>
      </c>
      <c r="S81" s="17">
        <f t="shared" si="51"/>
        <v>0</v>
      </c>
      <c r="T81" s="17">
        <f t="shared" si="51"/>
        <v>-2.5437016877166408E-3</v>
      </c>
      <c r="U81" s="17">
        <f t="shared" si="51"/>
        <v>0</v>
      </c>
      <c r="V81" s="17">
        <f t="shared" si="51"/>
        <v>-5.1052154823500243E-3</v>
      </c>
      <c r="W81" s="17">
        <f t="shared" si="51"/>
        <v>0</v>
      </c>
      <c r="X81" s="17">
        <f t="shared" si="51"/>
        <v>-1.5288314670733115E-3</v>
      </c>
      <c r="Y81" s="17">
        <f t="shared" si="51"/>
        <v>-5.1302947801561702E-3</v>
      </c>
      <c r="Z81" s="17">
        <f t="shared" si="51"/>
        <v>-1.5040444748255016E-3</v>
      </c>
      <c r="AA81" s="17">
        <f t="shared" si="51"/>
        <v>-1.380959881098182E-3</v>
      </c>
      <c r="AB81" s="17">
        <f t="shared" si="51"/>
        <v>-2.5249741780422552E-2</v>
      </c>
      <c r="AC81" s="17">
        <f t="shared" si="51"/>
        <v>-1.8278273522706107E-3</v>
      </c>
      <c r="AD81" s="17">
        <f t="shared" si="51"/>
        <v>-5.8409131077433754E-5</v>
      </c>
      <c r="AE81" s="17">
        <f t="shared" ref="AE81:AF81" si="52">(AE50-AE18)/AE18</f>
        <v>-8.649868085165149E-5</v>
      </c>
      <c r="AF81" s="17">
        <f t="shared" si="52"/>
        <v>-3.6463092554271911E-5</v>
      </c>
      <c r="AG81" s="17">
        <f t="shared" ref="AG81" si="53">(AG50-AG18)/AG18</f>
        <v>1.1436242196167224E-3</v>
      </c>
      <c r="AH81" s="17"/>
      <c r="AI81" s="28">
        <f t="shared" si="18"/>
        <v>-4.4397670080445024E-3</v>
      </c>
    </row>
    <row r="82" spans="2:35" x14ac:dyDescent="0.25">
      <c r="B82" s="50" t="s">
        <v>64</v>
      </c>
      <c r="C82" s="17">
        <f t="shared" ref="C82:AD82" si="54">(C51-C19)/C19</f>
        <v>-1.2270556781358541E-2</v>
      </c>
      <c r="D82" s="17">
        <f t="shared" si="54"/>
        <v>-1.0327088627643548E-2</v>
      </c>
      <c r="E82" s="17">
        <f t="shared" si="54"/>
        <v>-8.2823418319549827E-3</v>
      </c>
      <c r="F82" s="17">
        <f t="shared" si="54"/>
        <v>-1.1491873972495209E-2</v>
      </c>
      <c r="G82" s="17">
        <f t="shared" si="54"/>
        <v>-1.2194430599587951E-2</v>
      </c>
      <c r="H82" s="17">
        <f t="shared" si="54"/>
        <v>-1.3362402798332958E-2</v>
      </c>
      <c r="I82" s="17">
        <f t="shared" si="54"/>
        <v>-1.3790710810122789E-2</v>
      </c>
      <c r="J82" s="17">
        <f t="shared" si="54"/>
        <v>-1.1189453930210725E-2</v>
      </c>
      <c r="K82" s="17">
        <f t="shared" si="54"/>
        <v>-8.2169831986587671E-3</v>
      </c>
      <c r="L82" s="17">
        <f t="shared" si="54"/>
        <v>-7.456961125856817E-3</v>
      </c>
      <c r="M82" s="17">
        <f t="shared" si="54"/>
        <v>-1.2565009983031353E-2</v>
      </c>
      <c r="N82" s="17">
        <f t="shared" si="54"/>
        <v>-3.2036547373623901E-4</v>
      </c>
      <c r="O82" s="17">
        <f t="shared" si="54"/>
        <v>-1.6055593687904722E-3</v>
      </c>
      <c r="P82" s="17">
        <f t="shared" si="54"/>
        <v>-3.8649560679795335E-4</v>
      </c>
      <c r="Q82" s="17">
        <f t="shared" si="54"/>
        <v>-7.3629446218777869E-4</v>
      </c>
      <c r="R82" s="17">
        <f t="shared" si="54"/>
        <v>-6.887120165080875E-4</v>
      </c>
      <c r="S82" s="17">
        <f t="shared" si="54"/>
        <v>0</v>
      </c>
      <c r="T82" s="17">
        <f t="shared" si="54"/>
        <v>-2.8082936272661721E-3</v>
      </c>
      <c r="U82" s="17">
        <f t="shared" si="54"/>
        <v>0</v>
      </c>
      <c r="V82" s="17">
        <f t="shared" si="54"/>
        <v>-7.1108312476868317E-3</v>
      </c>
      <c r="W82" s="17">
        <f t="shared" si="54"/>
        <v>0</v>
      </c>
      <c r="X82" s="17">
        <f t="shared" si="54"/>
        <v>-1.6877289992526096E-3</v>
      </c>
      <c r="Y82" s="17">
        <f t="shared" si="54"/>
        <v>-1.9075257711769388E-2</v>
      </c>
      <c r="Z82" s="17">
        <f t="shared" si="54"/>
        <v>-1.7534565770273062E-3</v>
      </c>
      <c r="AA82" s="17">
        <f t="shared" si="54"/>
        <v>-1.518365002664671E-3</v>
      </c>
      <c r="AB82" s="17">
        <f t="shared" si="54"/>
        <v>-6.0056341272874812E-2</v>
      </c>
      <c r="AC82" s="17">
        <f t="shared" si="54"/>
        <v>-3.6112648298259492E-3</v>
      </c>
      <c r="AD82" s="17">
        <f t="shared" si="54"/>
        <v>-5.2994805868413031E-5</v>
      </c>
      <c r="AE82" s="17">
        <f t="shared" ref="AE82:AF82" si="55">(AE51-AE19)/AE19</f>
        <v>-1.3806902631606879E-4</v>
      </c>
      <c r="AF82" s="17">
        <f t="shared" si="55"/>
        <v>-7.6758994030144288E-5</v>
      </c>
      <c r="AG82" s="17">
        <f t="shared" ref="AG82" si="56">(AG51-AG19)/AG19</f>
        <v>2.5645610654723072E-3</v>
      </c>
      <c r="AH82" s="17"/>
      <c r="AI82" s="28">
        <f t="shared" si="18"/>
        <v>-7.1035497295607805E-3</v>
      </c>
    </row>
    <row r="83" spans="2:35" x14ac:dyDescent="0.25">
      <c r="B83" s="51" t="s">
        <v>65</v>
      </c>
      <c r="C83" s="17">
        <f t="shared" ref="C83:AD83" si="57">(C52-C20)/C20</f>
        <v>-1.6514123891408463E-16</v>
      </c>
      <c r="D83" s="17">
        <f t="shared" si="57"/>
        <v>0</v>
      </c>
      <c r="E83" s="17">
        <f t="shared" si="57"/>
        <v>0</v>
      </c>
      <c r="F83" s="17">
        <f t="shared" si="57"/>
        <v>0</v>
      </c>
      <c r="G83" s="17">
        <f t="shared" si="57"/>
        <v>0</v>
      </c>
      <c r="H83" s="17">
        <f t="shared" si="57"/>
        <v>0</v>
      </c>
      <c r="I83" s="17">
        <f t="shared" si="57"/>
        <v>0</v>
      </c>
      <c r="J83" s="17">
        <f t="shared" si="57"/>
        <v>0</v>
      </c>
      <c r="K83" s="17">
        <f t="shared" si="57"/>
        <v>0</v>
      </c>
      <c r="L83" s="17">
        <f t="shared" si="57"/>
        <v>1.5667817720862029E-16</v>
      </c>
      <c r="M83" s="17">
        <f t="shared" si="57"/>
        <v>0</v>
      </c>
      <c r="N83" s="17">
        <f t="shared" si="57"/>
        <v>0</v>
      </c>
      <c r="O83" s="17">
        <f t="shared" si="57"/>
        <v>0</v>
      </c>
      <c r="P83" s="17">
        <f t="shared" si="57"/>
        <v>0</v>
      </c>
      <c r="Q83" s="17">
        <f t="shared" si="57"/>
        <v>0</v>
      </c>
      <c r="R83" s="17">
        <f t="shared" si="57"/>
        <v>0</v>
      </c>
      <c r="S83" s="17">
        <f t="shared" si="57"/>
        <v>4.3585778921476038E-3</v>
      </c>
      <c r="T83" s="17">
        <f t="shared" si="57"/>
        <v>1.0432801014266708E-2</v>
      </c>
      <c r="U83" s="17">
        <f t="shared" si="57"/>
        <v>2.0894913091904849E-2</v>
      </c>
      <c r="V83" s="17">
        <f t="shared" si="57"/>
        <v>3.5054680752317435E-2</v>
      </c>
      <c r="W83" s="17">
        <f t="shared" si="57"/>
        <v>3.3598496524717088E-2</v>
      </c>
      <c r="X83" s="17">
        <f t="shared" si="57"/>
        <v>0.10031314803598705</v>
      </c>
      <c r="Y83" s="17">
        <f t="shared" si="57"/>
        <v>5.1559404397574365E-2</v>
      </c>
      <c r="Z83" s="17">
        <f t="shared" si="57"/>
        <v>0.12309086393182612</v>
      </c>
      <c r="AA83" s="17">
        <f t="shared" si="57"/>
        <v>0.14086883524698693</v>
      </c>
      <c r="AB83" s="17">
        <f t="shared" si="57"/>
        <v>0.10889863989922688</v>
      </c>
      <c r="AC83" s="17">
        <f t="shared" si="57"/>
        <v>0.1003332295520053</v>
      </c>
      <c r="AD83" s="17">
        <f t="shared" si="57"/>
        <v>6.8385018232161601E-2</v>
      </c>
      <c r="AE83" s="17">
        <f t="shared" ref="AE83:AF83" si="58">(AE52-AE20)/AE20</f>
        <v>9.844874379290576E-2</v>
      </c>
      <c r="AF83" s="17">
        <f t="shared" si="58"/>
        <v>8.1232212236374737E-2</v>
      </c>
      <c r="AG83" s="17">
        <f t="shared" ref="AG83" si="59">(AG52-AG20)/AG20</f>
        <v>6.4282259723931673E-2</v>
      </c>
      <c r="AH83" s="17"/>
      <c r="AI83" s="28">
        <f t="shared" si="18"/>
        <v>3.3604897558849489E-2</v>
      </c>
    </row>
    <row r="84" spans="2:35" x14ac:dyDescent="0.25">
      <c r="B84" s="50" t="s">
        <v>66</v>
      </c>
      <c r="C84" s="17">
        <f t="shared" ref="C84:AD84" si="60">(C53-C21)/C21</f>
        <v>0</v>
      </c>
      <c r="D84" s="17">
        <f t="shared" si="60"/>
        <v>0</v>
      </c>
      <c r="E84" s="17">
        <f t="shared" si="60"/>
        <v>0</v>
      </c>
      <c r="F84" s="17">
        <f t="shared" si="60"/>
        <v>0</v>
      </c>
      <c r="G84" s="17">
        <f t="shared" si="60"/>
        <v>0</v>
      </c>
      <c r="H84" s="17">
        <f t="shared" si="60"/>
        <v>0</v>
      </c>
      <c r="I84" s="17">
        <f t="shared" si="60"/>
        <v>0</v>
      </c>
      <c r="J84" s="17">
        <f t="shared" si="60"/>
        <v>0</v>
      </c>
      <c r="K84" s="17">
        <f t="shared" si="60"/>
        <v>0</v>
      </c>
      <c r="L84" s="17">
        <f t="shared" si="60"/>
        <v>0</v>
      </c>
      <c r="M84" s="17">
        <f t="shared" si="60"/>
        <v>0</v>
      </c>
      <c r="N84" s="17">
        <f t="shared" si="60"/>
        <v>0</v>
      </c>
      <c r="O84" s="17">
        <f t="shared" si="60"/>
        <v>0</v>
      </c>
      <c r="P84" s="17">
        <f t="shared" si="60"/>
        <v>0</v>
      </c>
      <c r="Q84" s="17">
        <f t="shared" si="60"/>
        <v>0</v>
      </c>
      <c r="R84" s="17">
        <f t="shared" si="60"/>
        <v>0</v>
      </c>
      <c r="S84" s="17">
        <f t="shared" si="60"/>
        <v>0</v>
      </c>
      <c r="T84" s="17">
        <f t="shared" si="60"/>
        <v>0</v>
      </c>
      <c r="U84" s="17">
        <f t="shared" si="60"/>
        <v>0</v>
      </c>
      <c r="V84" s="17">
        <f t="shared" si="60"/>
        <v>0</v>
      </c>
      <c r="W84" s="17">
        <f t="shared" si="60"/>
        <v>0</v>
      </c>
      <c r="X84" s="17">
        <f t="shared" si="60"/>
        <v>0</v>
      </c>
      <c r="Y84" s="17">
        <f t="shared" si="60"/>
        <v>0</v>
      </c>
      <c r="Z84" s="17">
        <f t="shared" si="60"/>
        <v>0</v>
      </c>
      <c r="AA84" s="17">
        <f t="shared" si="60"/>
        <v>0</v>
      </c>
      <c r="AB84" s="17">
        <f t="shared" si="60"/>
        <v>0</v>
      </c>
      <c r="AC84" s="17">
        <f t="shared" si="60"/>
        <v>0</v>
      </c>
      <c r="AD84" s="17">
        <f t="shared" si="60"/>
        <v>0</v>
      </c>
      <c r="AE84" s="17">
        <f t="shared" ref="AE84:AF84" si="61">(AE53-AE21)/AE21</f>
        <v>0</v>
      </c>
      <c r="AF84" s="17">
        <f t="shared" si="61"/>
        <v>0</v>
      </c>
      <c r="AG84" s="17">
        <f t="shared" ref="AG84" si="62">(AG53-AG21)/AG21</f>
        <v>0</v>
      </c>
      <c r="AH84" s="17"/>
      <c r="AI84" s="28">
        <f t="shared" si="18"/>
        <v>0</v>
      </c>
    </row>
    <row r="85" spans="2:35" x14ac:dyDescent="0.25">
      <c r="B85" s="50" t="s">
        <v>67</v>
      </c>
      <c r="C85" s="17" t="s">
        <v>76</v>
      </c>
      <c r="D85" s="17" t="s">
        <v>76</v>
      </c>
      <c r="E85" s="17" t="s">
        <v>76</v>
      </c>
      <c r="F85" s="17" t="s">
        <v>76</v>
      </c>
      <c r="G85" s="17" t="s">
        <v>76</v>
      </c>
      <c r="H85" s="17" t="s">
        <v>76</v>
      </c>
      <c r="I85" s="17" t="s">
        <v>76</v>
      </c>
      <c r="J85" s="17" t="s">
        <v>76</v>
      </c>
      <c r="K85" s="17" t="s">
        <v>76</v>
      </c>
      <c r="L85" s="17" t="s">
        <v>76</v>
      </c>
      <c r="M85" s="17" t="s">
        <v>76</v>
      </c>
      <c r="N85" s="17" t="s">
        <v>76</v>
      </c>
      <c r="O85" s="17" t="s">
        <v>76</v>
      </c>
      <c r="P85" s="17" t="s">
        <v>76</v>
      </c>
      <c r="Q85" s="17" t="s">
        <v>76</v>
      </c>
      <c r="R85" s="17" t="s">
        <v>76</v>
      </c>
      <c r="S85" s="17" t="s">
        <v>76</v>
      </c>
      <c r="T85" s="17" t="s">
        <v>76</v>
      </c>
      <c r="U85" s="17" t="s">
        <v>76</v>
      </c>
      <c r="V85" s="17" t="s">
        <v>76</v>
      </c>
      <c r="W85" s="17" t="s">
        <v>76</v>
      </c>
      <c r="X85" s="17" t="s">
        <v>76</v>
      </c>
      <c r="Y85" s="17" t="s">
        <v>76</v>
      </c>
      <c r="Z85" s="17" t="s">
        <v>76</v>
      </c>
      <c r="AA85" s="17" t="s">
        <v>76</v>
      </c>
      <c r="AB85" s="17" t="s">
        <v>76</v>
      </c>
      <c r="AC85" s="17" t="s">
        <v>76</v>
      </c>
      <c r="AD85" s="17" t="s">
        <v>76</v>
      </c>
      <c r="AE85" s="17" t="s">
        <v>76</v>
      </c>
      <c r="AF85" s="17" t="s">
        <v>76</v>
      </c>
      <c r="AG85" s="17" t="s">
        <v>76</v>
      </c>
      <c r="AH85" s="17"/>
      <c r="AI85" s="28"/>
    </row>
    <row r="86" spans="2:35" x14ac:dyDescent="0.25">
      <c r="B86" s="50" t="s">
        <v>68</v>
      </c>
      <c r="C86" s="17">
        <f t="shared" ref="C86:AD86" si="63">(C55-C23)/C23</f>
        <v>0</v>
      </c>
      <c r="D86" s="17">
        <f t="shared" si="63"/>
        <v>0</v>
      </c>
      <c r="E86" s="17">
        <f t="shared" si="63"/>
        <v>0</v>
      </c>
      <c r="F86" s="17">
        <f t="shared" si="63"/>
        <v>0</v>
      </c>
      <c r="G86" s="17">
        <f t="shared" si="63"/>
        <v>0</v>
      </c>
      <c r="H86" s="17">
        <f t="shared" si="63"/>
        <v>0</v>
      </c>
      <c r="I86" s="17">
        <f t="shared" si="63"/>
        <v>0</v>
      </c>
      <c r="J86" s="17">
        <f t="shared" si="63"/>
        <v>0</v>
      </c>
      <c r="K86" s="17">
        <f t="shared" si="63"/>
        <v>0</v>
      </c>
      <c r="L86" s="17">
        <f t="shared" si="63"/>
        <v>0</v>
      </c>
      <c r="M86" s="17">
        <f t="shared" si="63"/>
        <v>0</v>
      </c>
      <c r="N86" s="17">
        <f t="shared" si="63"/>
        <v>0</v>
      </c>
      <c r="O86" s="17">
        <f t="shared" si="63"/>
        <v>0</v>
      </c>
      <c r="P86" s="17">
        <f t="shared" si="63"/>
        <v>0</v>
      </c>
      <c r="Q86" s="17">
        <f t="shared" si="63"/>
        <v>0</v>
      </c>
      <c r="R86" s="17">
        <f t="shared" si="63"/>
        <v>0</v>
      </c>
      <c r="S86" s="17">
        <f t="shared" si="63"/>
        <v>0</v>
      </c>
      <c r="T86" s="17">
        <f t="shared" si="63"/>
        <v>0</v>
      </c>
      <c r="U86" s="17">
        <f t="shared" si="63"/>
        <v>0</v>
      </c>
      <c r="V86" s="17">
        <f t="shared" si="63"/>
        <v>0</v>
      </c>
      <c r="W86" s="17">
        <f t="shared" si="63"/>
        <v>0</v>
      </c>
      <c r="X86" s="17">
        <f t="shared" si="63"/>
        <v>1.6280790388947222E-3</v>
      </c>
      <c r="Y86" s="17">
        <f t="shared" si="63"/>
        <v>1.903448772579011E-3</v>
      </c>
      <c r="Z86" s="17">
        <f t="shared" si="63"/>
        <v>1.1625010850369337E-3</v>
      </c>
      <c r="AA86" s="17">
        <f t="shared" si="63"/>
        <v>1.974290025399296E-3</v>
      </c>
      <c r="AB86" s="17">
        <f t="shared" si="63"/>
        <v>-1.606911095265305E-4</v>
      </c>
      <c r="AC86" s="17">
        <f t="shared" si="63"/>
        <v>-7.5180755928623002E-4</v>
      </c>
      <c r="AD86" s="17">
        <f t="shared" si="63"/>
        <v>-3.4705018767658153E-3</v>
      </c>
      <c r="AE86" s="17">
        <f t="shared" ref="AE86:AF86" si="64">(AE55-AE23)/AE23</f>
        <v>-5.3792728651079431E-5</v>
      </c>
      <c r="AF86" s="17">
        <f t="shared" si="64"/>
        <v>-2.1146665475227383E-4</v>
      </c>
      <c r="AG86" s="17">
        <f t="shared" ref="AG86" si="65">(AG55-AG23)/AG23</f>
        <v>-5.09591928277089E-3</v>
      </c>
      <c r="AH86" s="17"/>
      <c r="AI86" s="28">
        <f>AVERAGE(C86:AG86)</f>
        <v>-9.9221299672350212E-5</v>
      </c>
    </row>
    <row r="87" spans="2:35" x14ac:dyDescent="0.25">
      <c r="B87" s="51" t="s">
        <v>69</v>
      </c>
      <c r="C87" s="17">
        <f t="shared" ref="C87:AD87" si="66">(C56-C24)/C24</f>
        <v>0</v>
      </c>
      <c r="D87" s="17">
        <f t="shared" si="66"/>
        <v>0</v>
      </c>
      <c r="E87" s="17">
        <f t="shared" si="66"/>
        <v>0</v>
      </c>
      <c r="F87" s="17">
        <f t="shared" si="66"/>
        <v>0</v>
      </c>
      <c r="G87" s="17">
        <f t="shared" si="66"/>
        <v>1.8768549168818716E-16</v>
      </c>
      <c r="H87" s="17">
        <f t="shared" si="66"/>
        <v>0</v>
      </c>
      <c r="I87" s="17">
        <f t="shared" si="66"/>
        <v>0</v>
      </c>
      <c r="J87" s="17">
        <f t="shared" si="66"/>
        <v>0</v>
      </c>
      <c r="K87" s="17">
        <f t="shared" si="66"/>
        <v>0</v>
      </c>
      <c r="L87" s="17">
        <f t="shared" si="66"/>
        <v>0</v>
      </c>
      <c r="M87" s="17">
        <f t="shared" si="66"/>
        <v>4.3235812697509559E-3</v>
      </c>
      <c r="N87" s="17">
        <f t="shared" si="66"/>
        <v>7.8928406320369522E-3</v>
      </c>
      <c r="O87" s="17">
        <f t="shared" si="66"/>
        <v>1.1412487480419396E-2</v>
      </c>
      <c r="P87" s="17">
        <f t="shared" si="66"/>
        <v>1.4687215418673809E-2</v>
      </c>
      <c r="Q87" s="17">
        <f t="shared" si="66"/>
        <v>1.7741729356902176E-2</v>
      </c>
      <c r="R87" s="17">
        <f t="shared" si="66"/>
        <v>2.059751965136758E-2</v>
      </c>
      <c r="S87" s="17">
        <f t="shared" si="66"/>
        <v>4.1605190371932161E-3</v>
      </c>
      <c r="T87" s="17">
        <f t="shared" si="66"/>
        <v>0.14447249599456485</v>
      </c>
      <c r="U87" s="17">
        <f t="shared" si="66"/>
        <v>9.4853724483139626E-2</v>
      </c>
      <c r="V87" s="17">
        <f t="shared" si="66"/>
        <v>0.10914526048098261</v>
      </c>
      <c r="W87" s="17">
        <f t="shared" si="66"/>
        <v>0.1092922466669103</v>
      </c>
      <c r="X87" s="17">
        <f t="shared" si="66"/>
        <v>0.10943962928001555</v>
      </c>
      <c r="Y87" s="17">
        <f t="shared" si="66"/>
        <v>0.10958740992622223</v>
      </c>
      <c r="Z87" s="17">
        <f t="shared" si="66"/>
        <v>0.10973559022015499</v>
      </c>
      <c r="AA87" s="17">
        <f t="shared" si="66"/>
        <v>0.10970887527357792</v>
      </c>
      <c r="AB87" s="17">
        <f t="shared" si="66"/>
        <v>0.11458073956181021</v>
      </c>
      <c r="AC87" s="17">
        <f t="shared" si="66"/>
        <v>0.11969670559525734</v>
      </c>
      <c r="AD87" s="17">
        <f t="shared" si="66"/>
        <v>0.12529087311055295</v>
      </c>
      <c r="AE87" s="17">
        <f t="shared" ref="AE87:AF87" si="67">(AE56-AE24)/AE24</f>
        <v>0.13143357724415372</v>
      </c>
      <c r="AF87" s="17">
        <f t="shared" si="67"/>
        <v>0.13817481046707739</v>
      </c>
      <c r="AG87" s="17">
        <f t="shared" ref="AG87" si="68">(AG56-AG24)/AG24</f>
        <v>0.13433889934179322</v>
      </c>
      <c r="AH87" s="17"/>
      <c r="AI87" s="28">
        <f t="shared" ref="AI87:AI88" si="69">AVERAGE(C87:AG87)</f>
        <v>5.6147313886856676E-2</v>
      </c>
    </row>
    <row r="88" spans="2:35" x14ac:dyDescent="0.25">
      <c r="B88" s="50" t="s">
        <v>70</v>
      </c>
      <c r="C88" s="17">
        <f t="shared" ref="C88:AD88" si="70">(C57-C25)/C25</f>
        <v>0</v>
      </c>
      <c r="D88" s="17">
        <f t="shared" si="70"/>
        <v>0</v>
      </c>
      <c r="E88" s="17">
        <f t="shared" si="70"/>
        <v>0</v>
      </c>
      <c r="F88" s="17">
        <f t="shared" si="70"/>
        <v>0</v>
      </c>
      <c r="G88" s="17">
        <f t="shared" si="70"/>
        <v>0</v>
      </c>
      <c r="H88" s="17">
        <f t="shared" si="70"/>
        <v>0</v>
      </c>
      <c r="I88" s="17">
        <f t="shared" si="70"/>
        <v>0</v>
      </c>
      <c r="J88" s="17">
        <f t="shared" si="70"/>
        <v>0</v>
      </c>
      <c r="K88" s="17">
        <f t="shared" si="70"/>
        <v>0</v>
      </c>
      <c r="L88" s="17">
        <f t="shared" si="70"/>
        <v>0</v>
      </c>
      <c r="M88" s="17">
        <f t="shared" si="70"/>
        <v>0</v>
      </c>
      <c r="N88" s="17">
        <f t="shared" si="70"/>
        <v>0</v>
      </c>
      <c r="O88" s="17">
        <f t="shared" si="70"/>
        <v>0</v>
      </c>
      <c r="P88" s="17">
        <f t="shared" si="70"/>
        <v>0</v>
      </c>
      <c r="Q88" s="17">
        <f t="shared" si="70"/>
        <v>0</v>
      </c>
      <c r="R88" s="17">
        <f t="shared" si="70"/>
        <v>0</v>
      </c>
      <c r="S88" s="17">
        <f t="shared" si="70"/>
        <v>0</v>
      </c>
      <c r="T88" s="17">
        <f t="shared" si="70"/>
        <v>0</v>
      </c>
      <c r="U88" s="17">
        <f t="shared" si="70"/>
        <v>0</v>
      </c>
      <c r="V88" s="17">
        <f t="shared" si="70"/>
        <v>0</v>
      </c>
      <c r="W88" s="17">
        <f t="shared" si="70"/>
        <v>0</v>
      </c>
      <c r="X88" s="17">
        <f t="shared" si="70"/>
        <v>0</v>
      </c>
      <c r="Y88" s="17">
        <f t="shared" si="70"/>
        <v>0</v>
      </c>
      <c r="Z88" s="17">
        <f t="shared" si="70"/>
        <v>0</v>
      </c>
      <c r="AA88" s="17">
        <f t="shared" si="70"/>
        <v>0</v>
      </c>
      <c r="AB88" s="17">
        <f t="shared" si="70"/>
        <v>0</v>
      </c>
      <c r="AC88" s="17">
        <f t="shared" si="70"/>
        <v>0</v>
      </c>
      <c r="AD88" s="17">
        <f t="shared" si="70"/>
        <v>0</v>
      </c>
      <c r="AE88" s="17">
        <f t="shared" ref="AE88:AF88" si="71">(AE57-AE25)/AE25</f>
        <v>0</v>
      </c>
      <c r="AF88" s="17">
        <f t="shared" si="71"/>
        <v>0</v>
      </c>
      <c r="AG88" s="17">
        <f t="shared" ref="AG88" si="72">(AG57-AG25)/AG25</f>
        <v>0</v>
      </c>
      <c r="AH88" s="17"/>
      <c r="AI88" s="28">
        <f t="shared" si="69"/>
        <v>0</v>
      </c>
    </row>
    <row r="89" spans="2:35" x14ac:dyDescent="0.25">
      <c r="B89" s="50" t="s">
        <v>71</v>
      </c>
      <c r="C89" s="17" t="s">
        <v>76</v>
      </c>
      <c r="D89" s="17" t="s">
        <v>76</v>
      </c>
      <c r="E89" s="17" t="s">
        <v>76</v>
      </c>
      <c r="F89" s="17" t="s">
        <v>76</v>
      </c>
      <c r="G89" s="17" t="s">
        <v>76</v>
      </c>
      <c r="H89" s="17" t="s">
        <v>76</v>
      </c>
      <c r="I89" s="17" t="s">
        <v>76</v>
      </c>
      <c r="J89" s="17" t="s">
        <v>76</v>
      </c>
      <c r="K89" s="17" t="s">
        <v>76</v>
      </c>
      <c r="L89" s="17" t="s">
        <v>76</v>
      </c>
      <c r="M89" s="17" t="s">
        <v>76</v>
      </c>
      <c r="N89" s="17" t="s">
        <v>76</v>
      </c>
      <c r="O89" s="17" t="s">
        <v>76</v>
      </c>
      <c r="P89" s="17" t="s">
        <v>76</v>
      </c>
      <c r="Q89" s="17" t="s">
        <v>76</v>
      </c>
      <c r="R89" s="17" t="s">
        <v>76</v>
      </c>
      <c r="S89" s="17" t="s">
        <v>76</v>
      </c>
      <c r="T89" s="17" t="s">
        <v>76</v>
      </c>
      <c r="U89" s="17" t="s">
        <v>76</v>
      </c>
      <c r="V89" s="17" t="s">
        <v>76</v>
      </c>
      <c r="W89" s="17" t="s">
        <v>76</v>
      </c>
      <c r="X89" s="17" t="s">
        <v>76</v>
      </c>
      <c r="Y89" s="17" t="s">
        <v>76</v>
      </c>
      <c r="Z89" s="17" t="s">
        <v>76</v>
      </c>
      <c r="AA89" s="17" t="s">
        <v>76</v>
      </c>
      <c r="AB89" s="17" t="s">
        <v>76</v>
      </c>
      <c r="AC89" s="17" t="s">
        <v>76</v>
      </c>
      <c r="AD89" s="17" t="s">
        <v>76</v>
      </c>
      <c r="AE89" s="17" t="s">
        <v>76</v>
      </c>
      <c r="AF89" s="17" t="s">
        <v>76</v>
      </c>
      <c r="AG89" s="17" t="s">
        <v>76</v>
      </c>
      <c r="AH89" s="17"/>
      <c r="AI89" s="28"/>
    </row>
    <row r="90" spans="2:35" x14ac:dyDescent="0.25">
      <c r="B90" s="50" t="s">
        <v>72</v>
      </c>
      <c r="C90" s="17">
        <f t="shared" ref="C90:AD90" si="73">(C59-C27)/C27</f>
        <v>0</v>
      </c>
      <c r="D90" s="17">
        <f t="shared" si="73"/>
        <v>0</v>
      </c>
      <c r="E90" s="17">
        <f t="shared" si="73"/>
        <v>0</v>
      </c>
      <c r="F90" s="17">
        <f t="shared" si="73"/>
        <v>0</v>
      </c>
      <c r="G90" s="17">
        <f t="shared" si="73"/>
        <v>0</v>
      </c>
      <c r="H90" s="17">
        <f t="shared" si="73"/>
        <v>0</v>
      </c>
      <c r="I90" s="17">
        <f t="shared" si="73"/>
        <v>0</v>
      </c>
      <c r="J90" s="17">
        <f t="shared" si="73"/>
        <v>0</v>
      </c>
      <c r="K90" s="17">
        <f t="shared" si="73"/>
        <v>0</v>
      </c>
      <c r="L90" s="17">
        <f t="shared" si="73"/>
        <v>0</v>
      </c>
      <c r="M90" s="17">
        <f t="shared" si="73"/>
        <v>0</v>
      </c>
      <c r="N90" s="17">
        <f t="shared" si="73"/>
        <v>0</v>
      </c>
      <c r="O90" s="17">
        <f t="shared" si="73"/>
        <v>0</v>
      </c>
      <c r="P90" s="17">
        <f t="shared" si="73"/>
        <v>0</v>
      </c>
      <c r="Q90" s="17">
        <f t="shared" si="73"/>
        <v>0</v>
      </c>
      <c r="R90" s="17">
        <f t="shared" si="73"/>
        <v>0</v>
      </c>
      <c r="S90" s="17">
        <f t="shared" si="73"/>
        <v>0</v>
      </c>
      <c r="T90" s="17">
        <f t="shared" si="73"/>
        <v>0</v>
      </c>
      <c r="U90" s="17">
        <f t="shared" si="73"/>
        <v>0</v>
      </c>
      <c r="V90" s="17">
        <f t="shared" si="73"/>
        <v>0</v>
      </c>
      <c r="W90" s="17">
        <f t="shared" si="73"/>
        <v>0</v>
      </c>
      <c r="X90" s="17">
        <f t="shared" si="73"/>
        <v>0</v>
      </c>
      <c r="Y90" s="17">
        <f t="shared" si="73"/>
        <v>0</v>
      </c>
      <c r="Z90" s="17">
        <f t="shared" si="73"/>
        <v>0</v>
      </c>
      <c r="AA90" s="17">
        <f t="shared" si="73"/>
        <v>0</v>
      </c>
      <c r="AB90" s="17">
        <f t="shared" si="73"/>
        <v>0</v>
      </c>
      <c r="AC90" s="17">
        <f t="shared" si="73"/>
        <v>0</v>
      </c>
      <c r="AD90" s="17">
        <f t="shared" si="73"/>
        <v>0</v>
      </c>
      <c r="AE90" s="17">
        <f t="shared" ref="AE90:AF90" si="74">(AE59-AE27)/AE27</f>
        <v>0</v>
      </c>
      <c r="AF90" s="17">
        <f t="shared" si="74"/>
        <v>0</v>
      </c>
      <c r="AG90" s="17">
        <f t="shared" ref="AG90" si="75">(AG59-AG27)/AG27</f>
        <v>0</v>
      </c>
      <c r="AH90" s="17"/>
      <c r="AI90" s="28">
        <f>AVERAGE(C90:AG90)</f>
        <v>0</v>
      </c>
    </row>
    <row r="91" spans="2:35" x14ac:dyDescent="0.25">
      <c r="B91" s="51" t="s">
        <v>75</v>
      </c>
      <c r="C91" s="17">
        <f t="shared" ref="C91:AD91" si="76">(C60-C28)/C28</f>
        <v>-8.3943843393323779E-6</v>
      </c>
      <c r="D91" s="17">
        <f t="shared" si="76"/>
        <v>-6.2575580154587588E-6</v>
      </c>
      <c r="E91" s="17">
        <f t="shared" si="76"/>
        <v>-7.7668760322862933E-6</v>
      </c>
      <c r="F91" s="17">
        <f t="shared" si="76"/>
        <v>6.206170264956227E-6</v>
      </c>
      <c r="G91" s="17">
        <f t="shared" si="76"/>
        <v>5.2377887131858442E-6</v>
      </c>
      <c r="H91" s="17">
        <f t="shared" si="76"/>
        <v>1.8840385446620578E-6</v>
      </c>
      <c r="I91" s="17">
        <f t="shared" si="76"/>
        <v>3.3399715302143007E-6</v>
      </c>
      <c r="J91" s="17">
        <f t="shared" si="76"/>
        <v>-7.0379125491398067E-6</v>
      </c>
      <c r="K91" s="17">
        <f t="shared" si="76"/>
        <v>4.3255147952833417E-6</v>
      </c>
      <c r="L91" s="17">
        <f t="shared" si="76"/>
        <v>3.0613959245485344E-6</v>
      </c>
      <c r="M91" s="17">
        <f t="shared" si="76"/>
        <v>-1.8041472557015542E-6</v>
      </c>
      <c r="N91" s="17">
        <f t="shared" si="76"/>
        <v>4.7306268484837067E-6</v>
      </c>
      <c r="O91" s="17">
        <f t="shared" si="76"/>
        <v>-2.5882745558272635E-7</v>
      </c>
      <c r="P91" s="17">
        <f t="shared" si="76"/>
        <v>-7.1750458271520274E-6</v>
      </c>
      <c r="Q91" s="17">
        <f t="shared" si="76"/>
        <v>2.4192233582753605E-6</v>
      </c>
      <c r="R91" s="17">
        <f t="shared" si="76"/>
        <v>-8.6879427724591033E-7</v>
      </c>
      <c r="S91" s="17">
        <f t="shared" si="76"/>
        <v>-8.3218637989014799E-8</v>
      </c>
      <c r="T91" s="17">
        <f t="shared" si="76"/>
        <v>6.6841043466013862E-6</v>
      </c>
      <c r="U91" s="17">
        <f t="shared" si="76"/>
        <v>4.2866237225077548E-6</v>
      </c>
      <c r="V91" s="17">
        <f t="shared" si="76"/>
        <v>5.6215057056129979E-6</v>
      </c>
      <c r="W91" s="17">
        <f t="shared" si="76"/>
        <v>-6.5194517034606567E-8</v>
      </c>
      <c r="X91" s="17">
        <f t="shared" si="76"/>
        <v>-6.3578055364215447E-6</v>
      </c>
      <c r="Y91" s="17">
        <f t="shared" si="76"/>
        <v>-7.484541605350333E-7</v>
      </c>
      <c r="Z91" s="17">
        <f t="shared" si="76"/>
        <v>2.7997587241796121E-6</v>
      </c>
      <c r="AA91" s="17">
        <f t="shared" si="76"/>
        <v>-8.9302106061972829E-7</v>
      </c>
      <c r="AB91" s="17">
        <f t="shared" si="76"/>
        <v>-2.3991466846469014E-7</v>
      </c>
      <c r="AC91" s="17">
        <f t="shared" si="76"/>
        <v>3.3872463992795829E-8</v>
      </c>
      <c r="AD91" s="17">
        <f t="shared" si="76"/>
        <v>-2.5169664796626888E-6</v>
      </c>
      <c r="AE91" s="17">
        <f t="shared" ref="AE91:AF91" si="77">(AE60-AE28)/AE28</f>
        <v>-8.5569072109450667E-6</v>
      </c>
      <c r="AF91" s="17">
        <f t="shared" si="77"/>
        <v>9.472905685598455E-3</v>
      </c>
      <c r="AG91" s="17">
        <f t="shared" ref="AG91" si="78">(AG60-AG28)/AG28</f>
        <v>-1.2158618292647264E-2</v>
      </c>
      <c r="AH91" s="17"/>
      <c r="AI91" s="28">
        <f>AVERAGE(C91:AG91)</f>
        <v>-8.690667871386698E-5</v>
      </c>
    </row>
    <row r="92" spans="2:35" x14ac:dyDescent="0.25">
      <c r="B92" s="51" t="s">
        <v>74</v>
      </c>
      <c r="C92" s="17" t="s">
        <v>76</v>
      </c>
      <c r="D92" s="17" t="s">
        <v>76</v>
      </c>
      <c r="E92" s="17" t="s">
        <v>76</v>
      </c>
      <c r="F92" s="17" t="s">
        <v>76</v>
      </c>
      <c r="G92" s="17" t="s">
        <v>76</v>
      </c>
      <c r="H92" s="17" t="s">
        <v>76</v>
      </c>
      <c r="I92" s="17" t="s">
        <v>76</v>
      </c>
      <c r="J92" s="17" t="s">
        <v>76</v>
      </c>
      <c r="K92" s="17" t="s">
        <v>76</v>
      </c>
      <c r="L92" s="17" t="s">
        <v>76</v>
      </c>
      <c r="M92" s="17" t="s">
        <v>76</v>
      </c>
      <c r="N92" s="17" t="s">
        <v>76</v>
      </c>
      <c r="O92" s="17" t="s">
        <v>76</v>
      </c>
      <c r="P92" s="17" t="s">
        <v>76</v>
      </c>
      <c r="Q92" s="17" t="s">
        <v>76</v>
      </c>
      <c r="R92" s="17" t="s">
        <v>76</v>
      </c>
      <c r="S92" s="17" t="s">
        <v>76</v>
      </c>
      <c r="T92" s="17" t="s">
        <v>76</v>
      </c>
      <c r="U92" s="17" t="s">
        <v>76</v>
      </c>
      <c r="V92" s="17" t="s">
        <v>76</v>
      </c>
      <c r="W92" s="17" t="s">
        <v>76</v>
      </c>
      <c r="X92" s="17" t="s">
        <v>76</v>
      </c>
      <c r="Y92" s="17" t="s">
        <v>76</v>
      </c>
      <c r="Z92" s="17" t="s">
        <v>76</v>
      </c>
      <c r="AA92" s="17" t="s">
        <v>76</v>
      </c>
      <c r="AB92" s="17" t="s">
        <v>76</v>
      </c>
      <c r="AC92" s="17" t="s">
        <v>76</v>
      </c>
      <c r="AD92" s="17" t="s">
        <v>76</v>
      </c>
      <c r="AE92" s="17" t="s">
        <v>76</v>
      </c>
      <c r="AF92" s="17" t="s">
        <v>76</v>
      </c>
      <c r="AG92" s="17" t="s">
        <v>76</v>
      </c>
      <c r="AH92" s="17"/>
      <c r="AI92" s="28"/>
    </row>
    <row r="93" spans="2:35" ht="18" x14ac:dyDescent="0.35">
      <c r="B93" s="48" t="s">
        <v>116</v>
      </c>
      <c r="C93" s="73">
        <f>(C62-C30)/C30</f>
        <v>-3.440558458210289E-2</v>
      </c>
      <c r="D93" s="73">
        <f t="shared" ref="D93:AD93" si="79">(D62-D30)/D30</f>
        <v>-5.3202047954774477E-2</v>
      </c>
      <c r="E93" s="73">
        <f t="shared" si="79"/>
        <v>-5.0448474182967142E-2</v>
      </c>
      <c r="F93" s="73">
        <f t="shared" si="79"/>
        <v>-6.706712967304565E-2</v>
      </c>
      <c r="G93" s="73">
        <f t="shared" si="79"/>
        <v>-4.9751650584340605E-2</v>
      </c>
      <c r="H93" s="73">
        <f t="shared" si="79"/>
        <v>-5.650117587096342E-2</v>
      </c>
      <c r="I93" s="73">
        <f t="shared" si="79"/>
        <v>-5.8790476462011389E-2</v>
      </c>
      <c r="J93" s="73">
        <f t="shared" si="79"/>
        <v>-4.2832758422134763E-2</v>
      </c>
      <c r="K93" s="73">
        <f t="shared" si="79"/>
        <v>-3.6959733651816304E-2</v>
      </c>
      <c r="L93" s="73">
        <f t="shared" si="79"/>
        <v>-4.9203800452579514E-2</v>
      </c>
      <c r="M93" s="73">
        <f t="shared" si="79"/>
        <v>-3.9426605897787043E-2</v>
      </c>
      <c r="N93" s="73">
        <f t="shared" si="79"/>
        <v>-5.6600336669921217E-2</v>
      </c>
      <c r="O93" s="73">
        <f t="shared" si="79"/>
        <v>-1.9373898227563139E-2</v>
      </c>
      <c r="P93" s="73">
        <f t="shared" si="79"/>
        <v>-6.3007294710006644E-3</v>
      </c>
      <c r="Q93" s="73">
        <f t="shared" si="79"/>
        <v>-1.8524959653602926E-2</v>
      </c>
      <c r="R93" s="73">
        <f t="shared" si="79"/>
        <v>-2.1007710269829165E-2</v>
      </c>
      <c r="S93" s="73">
        <f t="shared" si="79"/>
        <v>-5.505756695200846E-2</v>
      </c>
      <c r="T93" s="73">
        <f t="shared" si="79"/>
        <v>-8.4597960744011186E-2</v>
      </c>
      <c r="U93" s="73">
        <f t="shared" si="79"/>
        <v>-7.5056043819950791E-2</v>
      </c>
      <c r="V93" s="73">
        <f t="shared" si="79"/>
        <v>-9.6106902739831662E-2</v>
      </c>
      <c r="W93" s="73">
        <f t="shared" si="79"/>
        <v>-0.10247337536659985</v>
      </c>
      <c r="X93" s="73">
        <f t="shared" si="79"/>
        <v>-0.12165268218867026</v>
      </c>
      <c r="Y93" s="73">
        <f t="shared" si="79"/>
        <v>-0.11894165379557521</v>
      </c>
      <c r="Z93" s="73">
        <f t="shared" si="79"/>
        <v>-8.959884523361604E-2</v>
      </c>
      <c r="AA93" s="73">
        <f t="shared" si="79"/>
        <v>-0.12237968557058923</v>
      </c>
      <c r="AB93" s="73">
        <f t="shared" si="79"/>
        <v>-0.13928627006284999</v>
      </c>
      <c r="AC93" s="73">
        <f t="shared" si="79"/>
        <v>-0.23097876312228374</v>
      </c>
      <c r="AD93" s="73">
        <f t="shared" si="79"/>
        <v>-9.9663039423054892E-2</v>
      </c>
      <c r="AE93" s="73">
        <f t="shared" ref="AE93:AF93" si="80">(AE62-AE30)/AE30</f>
        <v>-8.6940860406480108E-2</v>
      </c>
      <c r="AF93" s="73">
        <f t="shared" si="80"/>
        <v>-3.5106691999956835E-2</v>
      </c>
      <c r="AG93" s="18">
        <f t="shared" ref="AG93" si="81">(AG62-AG30)/AG30</f>
        <v>1.4294775353813228E-2</v>
      </c>
      <c r="AH93" s="18"/>
      <c r="AI93" s="57">
        <f>AVERAGE(C93:AG93)</f>
        <v>-6.7869117358003397E-2</v>
      </c>
    </row>
    <row r="94" spans="2:35" x14ac:dyDescent="0.25">
      <c r="AI94" s="57"/>
    </row>
    <row r="95" spans="2:35" x14ac:dyDescent="0.25">
      <c r="C95" s="6">
        <f>C62-C30</f>
        <v>-214.12550032798936</v>
      </c>
      <c r="D95" s="6">
        <f t="shared" ref="D95:AF95" si="82">D62-D30</f>
        <v>-326.69146078385893</v>
      </c>
      <c r="E95" s="6">
        <f t="shared" si="82"/>
        <v>-295.84585055813113</v>
      </c>
      <c r="F95" s="6">
        <f t="shared" si="82"/>
        <v>-407.7425140108453</v>
      </c>
      <c r="G95" s="6">
        <f t="shared" si="82"/>
        <v>-300.46064185535124</v>
      </c>
      <c r="H95" s="6">
        <f t="shared" si="82"/>
        <v>-401.35788710513862</v>
      </c>
      <c r="I95" s="6">
        <f t="shared" si="82"/>
        <v>-396.99888362585898</v>
      </c>
      <c r="J95" s="6">
        <f t="shared" si="82"/>
        <v>-260.52824038945892</v>
      </c>
      <c r="K95" s="6">
        <f t="shared" si="82"/>
        <v>-216.16410073104089</v>
      </c>
      <c r="L95" s="6">
        <f t="shared" si="82"/>
        <v>-296.21896148006545</v>
      </c>
      <c r="M95" s="6">
        <f t="shared" si="82"/>
        <v>-300.6798799740709</v>
      </c>
      <c r="N95" s="6">
        <f t="shared" si="82"/>
        <v>-505.03809790133164</v>
      </c>
      <c r="O95" s="6">
        <f t="shared" si="82"/>
        <v>-163.98197688502842</v>
      </c>
      <c r="P95" s="6">
        <f t="shared" si="82"/>
        <v>-55.632219942512165</v>
      </c>
      <c r="Q95" s="6">
        <f t="shared" si="82"/>
        <v>-136.62204057096278</v>
      </c>
      <c r="R95" s="6">
        <f t="shared" si="82"/>
        <v>-165.0376370608883</v>
      </c>
      <c r="S95" s="6">
        <f t="shared" si="82"/>
        <v>-443.68481729632367</v>
      </c>
      <c r="T95" s="6">
        <f t="shared" si="82"/>
        <v>-606.19707108238163</v>
      </c>
      <c r="U95" s="6">
        <f t="shared" si="82"/>
        <v>-495.89597711220085</v>
      </c>
      <c r="V95" s="6">
        <f t="shared" si="82"/>
        <v>-590.8251045471834</v>
      </c>
      <c r="W95" s="6">
        <f t="shared" si="82"/>
        <v>-805.58133316923977</v>
      </c>
      <c r="X95" s="6">
        <f t="shared" si="82"/>
        <v>-855.45912741865322</v>
      </c>
      <c r="Y95" s="6">
        <f t="shared" si="82"/>
        <v>-740.68724135668617</v>
      </c>
      <c r="Z95" s="6">
        <f t="shared" si="82"/>
        <v>-619.00931558292632</v>
      </c>
      <c r="AA95" s="6">
        <f t="shared" si="82"/>
        <v>-812.53744014699078</v>
      </c>
      <c r="AB95" s="6">
        <f t="shared" si="82"/>
        <v>-1012.9380670163373</v>
      </c>
      <c r="AC95" s="6">
        <f t="shared" si="82"/>
        <v>-1512.7235633907339</v>
      </c>
      <c r="AD95" s="6">
        <f t="shared" si="82"/>
        <v>-823.44654959328545</v>
      </c>
      <c r="AE95" s="6">
        <f t="shared" si="82"/>
        <v>-596.45225851481609</v>
      </c>
      <c r="AF95" s="6">
        <f t="shared" si="82"/>
        <v>-242.21084696810885</v>
      </c>
      <c r="AG95" s="6">
        <f t="shared" ref="AG95" si="83">AG62-AG30</f>
        <v>99.251464528288125</v>
      </c>
      <c r="AI95" s="65">
        <f>AVERAGE(C95:AG95)</f>
        <v>-467.79106909258428</v>
      </c>
    </row>
    <row r="121" spans="2:2" x14ac:dyDescent="0.25">
      <c r="B121" s="49" t="s">
        <v>144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AJ77"/>
  <sheetViews>
    <sheetView zoomScale="75" zoomScaleNormal="75" workbookViewId="0">
      <pane ySplit="1" topLeftCell="A8" activePane="bottomLeft" state="frozen"/>
      <selection activeCell="B38" sqref="B38"/>
      <selection pane="bottomLeft" activeCell="A15" sqref="A15:XFD15"/>
    </sheetView>
  </sheetViews>
  <sheetFormatPr defaultColWidth="9.140625" defaultRowHeight="15" x14ac:dyDescent="0.2"/>
  <cols>
    <col min="1" max="1" width="4.28515625" style="5" customWidth="1"/>
    <col min="2" max="2" width="51.42578125" style="5" customWidth="1"/>
    <col min="3" max="16" width="8.140625" style="5" bestFit="1" customWidth="1"/>
    <col min="17" max="22" width="9.140625" style="5" bestFit="1" customWidth="1"/>
    <col min="23" max="26" width="7.5703125" style="5" customWidth="1"/>
    <col min="27" max="27" width="7.5703125" style="5" bestFit="1" customWidth="1"/>
    <col min="28" max="30" width="8.140625" style="5" bestFit="1" customWidth="1"/>
    <col min="31" max="31" width="7.5703125" style="5" customWidth="1"/>
    <col min="32" max="33" width="7.42578125" style="5" bestFit="1" customWidth="1"/>
    <col min="34" max="34" width="10.28515625" style="5" customWidth="1"/>
    <col min="35" max="35" width="8.140625" style="5" customWidth="1"/>
    <col min="36" max="16384" width="9.140625" style="5"/>
  </cols>
  <sheetData>
    <row r="1" spans="2:34" ht="15.75" customHeight="1" x14ac:dyDescent="0.2">
      <c r="B1" s="19" t="s">
        <v>125</v>
      </c>
    </row>
    <row r="2" spans="2:34" ht="18" x14ac:dyDescent="0.2">
      <c r="B2" s="10" t="s">
        <v>139</v>
      </c>
    </row>
    <row r="3" spans="2:34" ht="20.25" customHeight="1" x14ac:dyDescent="0.2">
      <c r="B3" s="4" t="s">
        <v>47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/>
    </row>
    <row r="4" spans="2:34" x14ac:dyDescent="0.2">
      <c r="B4" s="9" t="s">
        <v>90</v>
      </c>
      <c r="C4" s="25">
        <f t="shared" ref="C4:K4" si="0">SUM(C5,C6)</f>
        <v>1476.2440052032955</v>
      </c>
      <c r="D4" s="25">
        <f t="shared" si="0"/>
        <v>1566.4053883747692</v>
      </c>
      <c r="E4" s="25">
        <f t="shared" si="0"/>
        <v>1636.804891871742</v>
      </c>
      <c r="F4" s="25">
        <f t="shared" si="0"/>
        <v>1691.858702032943</v>
      </c>
      <c r="G4" s="25">
        <f t="shared" si="0"/>
        <v>1742.7939278700369</v>
      </c>
      <c r="H4" s="25">
        <f t="shared" si="0"/>
        <v>1783.8901811031583</v>
      </c>
      <c r="I4" s="25">
        <f t="shared" si="0"/>
        <v>1648.49396397288</v>
      </c>
      <c r="J4" s="25">
        <f t="shared" si="0"/>
        <v>1358.2515075538265</v>
      </c>
      <c r="K4" s="25">
        <f t="shared" si="0"/>
        <v>1415.0371160350153</v>
      </c>
      <c r="L4" s="25">
        <f>SUM(L5,L6)</f>
        <v>1412.6418846823151</v>
      </c>
      <c r="M4" s="25">
        <f t="shared" ref="M4:X4" si="1">SUM(M5,M6)</f>
        <v>1420.3433841632723</v>
      </c>
      <c r="N4" s="25">
        <f t="shared" si="1"/>
        <v>1528.2075427926056</v>
      </c>
      <c r="O4" s="25">
        <f t="shared" si="1"/>
        <v>1610.1605965103295</v>
      </c>
      <c r="P4" s="25">
        <f t="shared" si="1"/>
        <v>1631.9913947418347</v>
      </c>
      <c r="Q4" s="25">
        <f t="shared" si="1"/>
        <v>1333.7545583090023</v>
      </c>
      <c r="R4" s="25">
        <f t="shared" si="1"/>
        <v>1127.8383820335273</v>
      </c>
      <c r="S4" s="25">
        <f t="shared" si="1"/>
        <v>1175.211012696939</v>
      </c>
      <c r="T4" s="25">
        <f t="shared" si="1"/>
        <v>689.91193570459291</v>
      </c>
      <c r="U4" s="25">
        <f t="shared" si="1"/>
        <v>519.50308849338364</v>
      </c>
      <c r="V4" s="25">
        <f t="shared" si="1"/>
        <v>318.98149710157963</v>
      </c>
      <c r="W4" s="25">
        <f t="shared" si="1"/>
        <v>312.08408821280608</v>
      </c>
      <c r="X4" s="25">
        <f t="shared" si="1"/>
        <v>427.3484695940308</v>
      </c>
      <c r="Y4" s="25">
        <f t="shared" ref="Y4:AC4" si="2">SUM(Y5,Y6)</f>
        <v>339.12653336994782</v>
      </c>
      <c r="Z4" s="25">
        <f t="shared" si="2"/>
        <v>516.28633635452331</v>
      </c>
      <c r="AA4" s="25">
        <f t="shared" si="2"/>
        <v>725.87319921131211</v>
      </c>
      <c r="AB4" s="25">
        <f t="shared" si="2"/>
        <v>814.15791003128641</v>
      </c>
      <c r="AC4" s="25">
        <f t="shared" si="2"/>
        <v>839.5081623735374</v>
      </c>
      <c r="AD4" s="25">
        <f t="shared" ref="AD4:AE4" si="3">SUM(AD5,AD6)</f>
        <v>804.05386674717329</v>
      </c>
      <c r="AE4" s="25">
        <f t="shared" si="3"/>
        <v>775.83446627642377</v>
      </c>
      <c r="AF4" s="25">
        <f t="shared" ref="AF4:AG4" si="4">SUM(AF5,AF6)</f>
        <v>758.10261068458976</v>
      </c>
      <c r="AG4" s="25">
        <f t="shared" si="4"/>
        <v>748.0884412899585</v>
      </c>
      <c r="AH4" s="25"/>
    </row>
    <row r="5" spans="2:34" x14ac:dyDescent="0.2">
      <c r="B5" s="43" t="s">
        <v>91</v>
      </c>
      <c r="C5" s="25" t="s">
        <v>76</v>
      </c>
      <c r="D5" s="25" t="s">
        <v>76</v>
      </c>
      <c r="E5" s="25" t="s">
        <v>76</v>
      </c>
      <c r="F5" s="25" t="s">
        <v>76</v>
      </c>
      <c r="G5" s="25" t="s">
        <v>76</v>
      </c>
      <c r="H5" s="25" t="s">
        <v>76</v>
      </c>
      <c r="I5" s="25" t="s">
        <v>76</v>
      </c>
      <c r="J5" s="25" t="s">
        <v>76</v>
      </c>
      <c r="K5" s="25" t="s">
        <v>76</v>
      </c>
      <c r="L5" s="25">
        <v>1412.6418846823151</v>
      </c>
      <c r="M5" s="25">
        <v>1420.3433841632723</v>
      </c>
      <c r="N5" s="25">
        <v>1528.2075427926056</v>
      </c>
      <c r="O5" s="25">
        <v>1610.1605965103295</v>
      </c>
      <c r="P5" s="25">
        <v>1631.9913947418347</v>
      </c>
      <c r="Q5" s="25">
        <v>1333.7545583090023</v>
      </c>
      <c r="R5" s="25">
        <v>1127.8383820335273</v>
      </c>
      <c r="S5" s="25">
        <v>1175.211012696939</v>
      </c>
      <c r="T5" s="25">
        <v>689.91193570459291</v>
      </c>
      <c r="U5" s="25">
        <v>519.50308849338364</v>
      </c>
      <c r="V5" s="25">
        <v>318.98149710157963</v>
      </c>
      <c r="W5" s="25">
        <v>312.08408821280608</v>
      </c>
      <c r="X5" s="25">
        <v>427.3484695940308</v>
      </c>
      <c r="Y5" s="25">
        <v>339.12653336994782</v>
      </c>
      <c r="Z5" s="25">
        <v>516.28633635452331</v>
      </c>
      <c r="AA5" s="25">
        <v>725.87319921131211</v>
      </c>
      <c r="AB5" s="25">
        <v>814.15791003128641</v>
      </c>
      <c r="AC5" s="25">
        <v>839.5081623735374</v>
      </c>
      <c r="AD5" s="25">
        <v>804.05386674717329</v>
      </c>
      <c r="AE5" s="25">
        <v>775.83446627642377</v>
      </c>
      <c r="AF5" s="25">
        <v>758.10261068458976</v>
      </c>
      <c r="AG5" s="25">
        <v>748.0884412899585</v>
      </c>
      <c r="AH5" s="25"/>
    </row>
    <row r="6" spans="2:34" x14ac:dyDescent="0.2">
      <c r="B6" s="43" t="s">
        <v>92</v>
      </c>
      <c r="C6" s="25">
        <v>1476.2440052032955</v>
      </c>
      <c r="D6" s="25">
        <v>1566.4053883747692</v>
      </c>
      <c r="E6" s="25">
        <v>1636.804891871742</v>
      </c>
      <c r="F6" s="25">
        <v>1691.858702032943</v>
      </c>
      <c r="G6" s="25">
        <v>1742.7939278700369</v>
      </c>
      <c r="H6" s="25">
        <v>1783.8901811031583</v>
      </c>
      <c r="I6" s="25">
        <v>1648.49396397288</v>
      </c>
      <c r="J6" s="25">
        <v>1358.2515075538265</v>
      </c>
      <c r="K6" s="25">
        <v>1415.0371160350153</v>
      </c>
      <c r="L6" s="25" t="s">
        <v>150</v>
      </c>
      <c r="M6" s="25" t="s">
        <v>150</v>
      </c>
      <c r="N6" s="25" t="s">
        <v>150</v>
      </c>
      <c r="O6" s="25" t="s">
        <v>150</v>
      </c>
      <c r="P6" s="25" t="s">
        <v>150</v>
      </c>
      <c r="Q6" s="25" t="s">
        <v>150</v>
      </c>
      <c r="R6" s="25" t="s">
        <v>150</v>
      </c>
      <c r="S6" s="25" t="s">
        <v>150</v>
      </c>
      <c r="T6" s="25" t="s">
        <v>150</v>
      </c>
      <c r="U6" s="25" t="s">
        <v>150</v>
      </c>
      <c r="V6" s="25" t="s">
        <v>150</v>
      </c>
      <c r="W6" s="25" t="s">
        <v>150</v>
      </c>
      <c r="X6" s="25" t="s">
        <v>150</v>
      </c>
      <c r="Y6" s="25" t="s">
        <v>150</v>
      </c>
      <c r="Z6" s="25" t="s">
        <v>150</v>
      </c>
      <c r="AA6" s="25" t="s">
        <v>150</v>
      </c>
      <c r="AB6" s="25" t="s">
        <v>150</v>
      </c>
      <c r="AC6" s="25" t="s">
        <v>150</v>
      </c>
      <c r="AD6" s="25" t="s">
        <v>150</v>
      </c>
      <c r="AE6" s="25" t="s">
        <v>150</v>
      </c>
      <c r="AF6" s="25" t="s">
        <v>150</v>
      </c>
      <c r="AG6" s="25" t="s">
        <v>150</v>
      </c>
      <c r="AH6" s="25"/>
    </row>
    <row r="7" spans="2:34" x14ac:dyDescent="0.2">
      <c r="B7" s="9" t="s">
        <v>93</v>
      </c>
      <c r="C7" s="25" t="s">
        <v>76</v>
      </c>
      <c r="D7" s="25" t="s">
        <v>76</v>
      </c>
      <c r="E7" s="25" t="s">
        <v>76</v>
      </c>
      <c r="F7" s="25" t="s">
        <v>76</v>
      </c>
      <c r="G7" s="25" t="s">
        <v>76</v>
      </c>
      <c r="H7" s="25" t="s">
        <v>76</v>
      </c>
      <c r="I7" s="25" t="s">
        <v>76</v>
      </c>
      <c r="J7" s="25" t="s">
        <v>76</v>
      </c>
      <c r="K7" s="25" t="s">
        <v>76</v>
      </c>
      <c r="L7" s="25" t="s">
        <v>76</v>
      </c>
      <c r="M7" s="25" t="s">
        <v>76</v>
      </c>
      <c r="N7" s="25">
        <v>3.9041147999999999</v>
      </c>
      <c r="O7" s="25">
        <v>5.9726827999999994</v>
      </c>
      <c r="P7" s="25">
        <v>8.3072847999999997</v>
      </c>
      <c r="Q7" s="25">
        <v>34.960379600000003</v>
      </c>
      <c r="R7" s="25">
        <v>47.649235599999997</v>
      </c>
      <c r="S7" s="25">
        <v>38.1917708</v>
      </c>
      <c r="T7" s="25">
        <v>37.751190399999999</v>
      </c>
      <c r="U7" s="25">
        <v>49.801389200000003</v>
      </c>
      <c r="V7" s="25">
        <v>49.124275600000004</v>
      </c>
      <c r="W7" s="25">
        <v>50.026312399999995</v>
      </c>
      <c r="X7" s="25">
        <v>49.850344800000016</v>
      </c>
      <c r="Y7" s="25">
        <v>45.3094988</v>
      </c>
      <c r="Z7" s="25">
        <v>45.739387999999998</v>
      </c>
      <c r="AA7" s="25">
        <v>42.4878316</v>
      </c>
      <c r="AB7" s="25">
        <v>41.596695199999999</v>
      </c>
      <c r="AC7" s="25">
        <v>40.990482400000005</v>
      </c>
      <c r="AD7" s="25">
        <v>46.86363392036241</v>
      </c>
      <c r="AE7" s="25">
        <v>45.793105543440078</v>
      </c>
      <c r="AF7" s="25">
        <v>49.370679257317327</v>
      </c>
      <c r="AG7" s="25">
        <v>49.370679257317327</v>
      </c>
      <c r="AH7" s="25"/>
    </row>
    <row r="8" spans="2:34" x14ac:dyDescent="0.2">
      <c r="B8" s="9" t="s">
        <v>94</v>
      </c>
      <c r="C8" s="25">
        <v>97.740765061882584</v>
      </c>
      <c r="D8" s="25">
        <v>97.88913255185517</v>
      </c>
      <c r="E8" s="25">
        <v>98.674091582228982</v>
      </c>
      <c r="F8" s="25">
        <v>99.486071387791299</v>
      </c>
      <c r="G8" s="25">
        <v>100.14640441176329</v>
      </c>
      <c r="H8" s="25">
        <v>100.61466015448265</v>
      </c>
      <c r="I8" s="25">
        <v>100.63183666576825</v>
      </c>
      <c r="J8" s="25">
        <v>84.748430635606638</v>
      </c>
      <c r="K8" s="25">
        <v>66.715771321119618</v>
      </c>
      <c r="L8" s="25">
        <v>74.599152005657388</v>
      </c>
      <c r="M8" s="25">
        <v>79.602870990238046</v>
      </c>
      <c r="N8" s="25">
        <v>88.811286706276093</v>
      </c>
      <c r="O8" s="25">
        <v>115.03357663120156</v>
      </c>
      <c r="P8" s="25">
        <v>162.09788443672096</v>
      </c>
      <c r="Q8" s="25">
        <v>149.46809786056204</v>
      </c>
      <c r="R8" s="25">
        <v>132.57234476718932</v>
      </c>
      <c r="S8" s="25">
        <v>130.19005777336207</v>
      </c>
      <c r="T8" s="25">
        <v>83.934111990741073</v>
      </c>
      <c r="U8" s="25">
        <v>69.02380495828794</v>
      </c>
      <c r="V8" s="25">
        <v>70.514412189651139</v>
      </c>
      <c r="W8" s="25">
        <v>62.072527439734159</v>
      </c>
      <c r="X8" s="25">
        <v>45.013958102736098</v>
      </c>
      <c r="Y8" s="25">
        <v>48.286182233922162</v>
      </c>
      <c r="Z8" s="25">
        <v>45.127691648505646</v>
      </c>
      <c r="AA8" s="25">
        <v>41.651772593635819</v>
      </c>
      <c r="AB8" s="25">
        <v>42.393890563800774</v>
      </c>
      <c r="AC8" s="25">
        <v>25.030907769237675</v>
      </c>
      <c r="AD8" s="25">
        <v>27.449305898653076</v>
      </c>
      <c r="AE8" s="25">
        <v>23.899295638180405</v>
      </c>
      <c r="AF8" s="25">
        <v>32.524203919874395</v>
      </c>
      <c r="AG8" s="25">
        <v>29.678644010388197</v>
      </c>
      <c r="AH8" s="25"/>
    </row>
    <row r="9" spans="2:34" x14ac:dyDescent="0.2">
      <c r="B9" s="43" t="s">
        <v>95</v>
      </c>
      <c r="C9" s="25">
        <v>83.803722375999982</v>
      </c>
      <c r="D9" s="25">
        <v>83.803722375999982</v>
      </c>
      <c r="E9" s="25">
        <v>83.803722375999982</v>
      </c>
      <c r="F9" s="25">
        <v>83.803722375999982</v>
      </c>
      <c r="G9" s="25">
        <v>83.803722375999982</v>
      </c>
      <c r="H9" s="25">
        <v>83.803722375999982</v>
      </c>
      <c r="I9" s="25">
        <v>83.803722375999982</v>
      </c>
      <c r="J9" s="25">
        <v>70.167318347999995</v>
      </c>
      <c r="K9" s="25">
        <v>52.981074319999998</v>
      </c>
      <c r="L9" s="25">
        <v>56.122010493333327</v>
      </c>
      <c r="M9" s="25">
        <v>59.262946666666657</v>
      </c>
      <c r="N9" s="25">
        <v>63.680999340666659</v>
      </c>
      <c r="O9" s="25">
        <v>64.685506286666666</v>
      </c>
      <c r="P9" s="25">
        <v>97.253458627333345</v>
      </c>
      <c r="Q9" s="25">
        <v>110.86615747666667</v>
      </c>
      <c r="R9" s="25">
        <v>107.35038316566668</v>
      </c>
      <c r="S9" s="25">
        <v>103.83460885466668</v>
      </c>
      <c r="T9" s="25">
        <v>82.87923091333333</v>
      </c>
      <c r="U9" s="25">
        <v>61.923852972000006</v>
      </c>
      <c r="V9" s="25">
        <v>63.346163692000012</v>
      </c>
      <c r="W9" s="25">
        <v>54.038424109496908</v>
      </c>
      <c r="X9" s="25">
        <v>37.380103609999992</v>
      </c>
      <c r="Y9" s="25">
        <v>44.829456006000008</v>
      </c>
      <c r="Z9" s="25">
        <v>42.80266323</v>
      </c>
      <c r="AA9" s="25">
        <v>38.879456160666678</v>
      </c>
      <c r="AB9" s="25">
        <v>39.386154354666672</v>
      </c>
      <c r="AC9" s="25">
        <v>22.188047232000006</v>
      </c>
      <c r="AD9" s="25">
        <v>24.416778498766664</v>
      </c>
      <c r="AE9" s="25">
        <v>20.288669791333337</v>
      </c>
      <c r="AF9" s="25">
        <v>27.59875426266667</v>
      </c>
      <c r="AG9" s="25">
        <v>26.703883768000004</v>
      </c>
      <c r="AH9" s="25"/>
    </row>
    <row r="10" spans="2:34" x14ac:dyDescent="0.2">
      <c r="B10" s="43" t="s">
        <v>96</v>
      </c>
      <c r="C10" s="25">
        <v>13.932429410130414</v>
      </c>
      <c r="D10" s="25">
        <v>14.078478356675689</v>
      </c>
      <c r="E10" s="25">
        <v>14.858219494663462</v>
      </c>
      <c r="F10" s="25">
        <v>15.665061446381255</v>
      </c>
      <c r="G10" s="25">
        <v>16.321132299961928</v>
      </c>
      <c r="H10" s="25">
        <v>16.785847815656933</v>
      </c>
      <c r="I10" s="25">
        <v>16.803613272562536</v>
      </c>
      <c r="J10" s="25">
        <v>14.548217191400047</v>
      </c>
      <c r="K10" s="25">
        <v>13.691350429708605</v>
      </c>
      <c r="L10" s="25">
        <v>18.395410653923108</v>
      </c>
      <c r="M10" s="25">
        <v>20.246731135370009</v>
      </c>
      <c r="N10" s="25">
        <v>24.999468687107328</v>
      </c>
      <c r="O10" s="25">
        <v>49.994714967949221</v>
      </c>
      <c r="P10" s="25">
        <v>64.399649427918348</v>
      </c>
      <c r="Q10" s="25">
        <v>38.393073974574875</v>
      </c>
      <c r="R10" s="25">
        <v>25.12750762410797</v>
      </c>
      <c r="S10" s="25">
        <v>26.249686708831046</v>
      </c>
      <c r="T10" s="25">
        <v>1.1387852063249753</v>
      </c>
      <c r="U10" s="25">
        <v>7.1384528531407421</v>
      </c>
      <c r="V10" s="25">
        <v>7.2078455636191103</v>
      </c>
      <c r="W10" s="25">
        <v>8.056021328273717</v>
      </c>
      <c r="X10" s="25">
        <v>7.6169758179559546</v>
      </c>
      <c r="Y10" s="25">
        <v>3.4870994968889564</v>
      </c>
      <c r="Z10" s="25">
        <v>2.3599365814422875</v>
      </c>
      <c r="AA10" s="25">
        <v>2.8037480837876196</v>
      </c>
      <c r="AB10" s="25">
        <v>3.0388526468797381</v>
      </c>
      <c r="AC10" s="25">
        <v>2.8554865168896542</v>
      </c>
      <c r="AD10" s="25">
        <v>3.0469262217487056</v>
      </c>
      <c r="AE10" s="25">
        <v>3.6181996886008032</v>
      </c>
      <c r="AF10" s="25">
        <v>4.9361696287556063</v>
      </c>
      <c r="AG10" s="25">
        <v>2.9918725502517023</v>
      </c>
      <c r="AH10" s="25"/>
    </row>
    <row r="11" spans="2:34" x14ac:dyDescent="0.2">
      <c r="B11" s="9" t="s">
        <v>97</v>
      </c>
      <c r="C11" s="25">
        <f>C12</f>
        <v>135.25319522288586</v>
      </c>
      <c r="D11" s="25">
        <f t="shared" ref="D11:AG11" si="5">D12</f>
        <v>135.43145080529615</v>
      </c>
      <c r="E11" s="25">
        <f t="shared" si="5"/>
        <v>137.13203332185168</v>
      </c>
      <c r="F11" s="25">
        <f t="shared" si="5"/>
        <v>137.29062266307653</v>
      </c>
      <c r="G11" s="25">
        <f t="shared" si="5"/>
        <v>135.94524665740758</v>
      </c>
      <c r="H11" s="25">
        <f t="shared" si="5"/>
        <v>135.25570228818248</v>
      </c>
      <c r="I11" s="25">
        <f t="shared" si="5"/>
        <v>135.33735543540018</v>
      </c>
      <c r="J11" s="25">
        <f t="shared" si="5"/>
        <v>134.08108593492943</v>
      </c>
      <c r="K11" s="25">
        <f t="shared" si="5"/>
        <v>144.94266515134387</v>
      </c>
      <c r="L11" s="25">
        <f t="shared" si="5"/>
        <v>143.62100195313579</v>
      </c>
      <c r="M11" s="25">
        <f t="shared" si="5"/>
        <v>143.43835361549452</v>
      </c>
      <c r="N11" s="25">
        <f t="shared" si="5"/>
        <v>146.49570709633281</v>
      </c>
      <c r="O11" s="25">
        <f t="shared" si="5"/>
        <v>150.27129582352927</v>
      </c>
      <c r="P11" s="25">
        <f t="shared" si="5"/>
        <v>134.81981101174688</v>
      </c>
      <c r="Q11" s="25">
        <f t="shared" si="5"/>
        <v>132.51005521736215</v>
      </c>
      <c r="R11" s="25">
        <f t="shared" si="5"/>
        <v>134.74736808053876</v>
      </c>
      <c r="S11" s="25">
        <f t="shared" si="5"/>
        <v>130.3711873946915</v>
      </c>
      <c r="T11" s="25">
        <f t="shared" si="5"/>
        <v>131.43992506803255</v>
      </c>
      <c r="U11" s="25">
        <f t="shared" si="5"/>
        <v>140.19581538147432</v>
      </c>
      <c r="V11" s="25">
        <f t="shared" si="5"/>
        <v>141.00742824291592</v>
      </c>
      <c r="W11" s="25">
        <f t="shared" si="5"/>
        <v>140.05549064460226</v>
      </c>
      <c r="X11" s="25">
        <f t="shared" si="5"/>
        <v>138.68233915787044</v>
      </c>
      <c r="Y11" s="25">
        <f t="shared" si="5"/>
        <v>139.31065521508137</v>
      </c>
      <c r="Z11" s="25">
        <f t="shared" si="5"/>
        <v>138.72129108451219</v>
      </c>
      <c r="AA11" s="25">
        <f t="shared" si="5"/>
        <v>143.38580313823721</v>
      </c>
      <c r="AB11" s="25">
        <f t="shared" si="5"/>
        <v>143.90487879949171</v>
      </c>
      <c r="AC11" s="25">
        <f t="shared" si="5"/>
        <v>146.68235046084251</v>
      </c>
      <c r="AD11" s="25">
        <f t="shared" si="5"/>
        <v>148.63364408006458</v>
      </c>
      <c r="AE11" s="25">
        <f t="shared" si="5"/>
        <v>148.23049689575834</v>
      </c>
      <c r="AF11" s="25">
        <f t="shared" si="5"/>
        <v>151.41680137556864</v>
      </c>
      <c r="AG11" s="25">
        <f t="shared" si="5"/>
        <v>154.72408001957365</v>
      </c>
      <c r="AH11" s="25"/>
    </row>
    <row r="12" spans="2:34" x14ac:dyDescent="0.2">
      <c r="B12" s="43" t="s">
        <v>98</v>
      </c>
      <c r="C12" s="25">
        <v>135.25319522288586</v>
      </c>
      <c r="D12" s="25">
        <v>135.43145080529615</v>
      </c>
      <c r="E12" s="25">
        <v>137.13203332185168</v>
      </c>
      <c r="F12" s="25">
        <v>137.29062266307653</v>
      </c>
      <c r="G12" s="25">
        <v>135.94524665740758</v>
      </c>
      <c r="H12" s="25">
        <v>135.25570228818248</v>
      </c>
      <c r="I12" s="25">
        <v>135.33735543540018</v>
      </c>
      <c r="J12" s="25">
        <v>134.08108593492943</v>
      </c>
      <c r="K12" s="25">
        <v>144.94266515134387</v>
      </c>
      <c r="L12" s="25">
        <v>143.62100195313579</v>
      </c>
      <c r="M12" s="25">
        <v>143.43835361549452</v>
      </c>
      <c r="N12" s="25">
        <v>146.49570709633281</v>
      </c>
      <c r="O12" s="25">
        <v>150.27129582352927</v>
      </c>
      <c r="P12" s="25">
        <v>134.81981101174688</v>
      </c>
      <c r="Q12" s="25">
        <v>132.51005521736215</v>
      </c>
      <c r="R12" s="25">
        <v>134.74736808053876</v>
      </c>
      <c r="S12" s="25">
        <v>130.3711873946915</v>
      </c>
      <c r="T12" s="25">
        <v>131.43992506803255</v>
      </c>
      <c r="U12" s="25">
        <v>140.19581538147432</v>
      </c>
      <c r="V12" s="25">
        <v>141.00742824291592</v>
      </c>
      <c r="W12" s="25">
        <v>140.05549064460226</v>
      </c>
      <c r="X12" s="25">
        <v>138.68233915787044</v>
      </c>
      <c r="Y12" s="25">
        <v>139.31065521508137</v>
      </c>
      <c r="Z12" s="25">
        <v>138.72129108451219</v>
      </c>
      <c r="AA12" s="25">
        <v>143.38580313823721</v>
      </c>
      <c r="AB12" s="25">
        <v>143.90487879949171</v>
      </c>
      <c r="AC12" s="25">
        <v>146.68235046084251</v>
      </c>
      <c r="AD12" s="25">
        <v>148.63364408006458</v>
      </c>
      <c r="AE12" s="25">
        <v>148.23049689575834</v>
      </c>
      <c r="AF12" s="25">
        <v>151.41680137556864</v>
      </c>
      <c r="AG12" s="25">
        <v>154.72408001957365</v>
      </c>
      <c r="AH12" s="25"/>
    </row>
    <row r="13" spans="2:34" x14ac:dyDescent="0.2">
      <c r="B13" s="43" t="s">
        <v>99</v>
      </c>
      <c r="C13" s="25" t="s">
        <v>150</v>
      </c>
      <c r="D13" s="25" t="s">
        <v>150</v>
      </c>
      <c r="E13" s="25" t="s">
        <v>150</v>
      </c>
      <c r="F13" s="25" t="s">
        <v>150</v>
      </c>
      <c r="G13" s="25" t="s">
        <v>150</v>
      </c>
      <c r="H13" s="25" t="s">
        <v>150</v>
      </c>
      <c r="I13" s="25" t="s">
        <v>150</v>
      </c>
      <c r="J13" s="25" t="s">
        <v>150</v>
      </c>
      <c r="K13" s="25" t="s">
        <v>150</v>
      </c>
      <c r="L13" s="25" t="s">
        <v>150</v>
      </c>
      <c r="M13" s="25" t="s">
        <v>150</v>
      </c>
      <c r="N13" s="25" t="s">
        <v>150</v>
      </c>
      <c r="O13" s="25" t="s">
        <v>150</v>
      </c>
      <c r="P13" s="25" t="s">
        <v>150</v>
      </c>
      <c r="Q13" s="25" t="s">
        <v>150</v>
      </c>
      <c r="R13" s="25" t="s">
        <v>150</v>
      </c>
      <c r="S13" s="25" t="s">
        <v>150</v>
      </c>
      <c r="T13" s="25" t="s">
        <v>150</v>
      </c>
      <c r="U13" s="25" t="s">
        <v>150</v>
      </c>
      <c r="V13" s="25" t="s">
        <v>150</v>
      </c>
      <c r="W13" s="25" t="s">
        <v>150</v>
      </c>
      <c r="X13" s="25" t="s">
        <v>150</v>
      </c>
      <c r="Y13" s="25" t="s">
        <v>150</v>
      </c>
      <c r="Z13" s="25" t="s">
        <v>150</v>
      </c>
      <c r="AA13" s="25" t="s">
        <v>150</v>
      </c>
      <c r="AB13" s="25" t="s">
        <v>150</v>
      </c>
      <c r="AC13" s="25" t="s">
        <v>150</v>
      </c>
      <c r="AD13" s="25" t="s">
        <v>150</v>
      </c>
      <c r="AE13" s="25" t="s">
        <v>150</v>
      </c>
      <c r="AF13" s="25" t="s">
        <v>150</v>
      </c>
      <c r="AG13" s="25" t="s">
        <v>150</v>
      </c>
      <c r="AH13" s="25"/>
    </row>
    <row r="14" spans="2:34" ht="18" x14ac:dyDescent="0.2">
      <c r="B14" s="8" t="s">
        <v>120</v>
      </c>
      <c r="C14" s="26">
        <f>C4+C8+C11</f>
        <v>1709.2379654880638</v>
      </c>
      <c r="D14" s="26">
        <f t="shared" ref="D14:M14" si="6">D4+D8+D11</f>
        <v>1799.7259717319207</v>
      </c>
      <c r="E14" s="26">
        <f t="shared" si="6"/>
        <v>1872.6110167758227</v>
      </c>
      <c r="F14" s="26">
        <f t="shared" si="6"/>
        <v>1928.635396083811</v>
      </c>
      <c r="G14" s="26">
        <f t="shared" si="6"/>
        <v>1978.8855789392078</v>
      </c>
      <c r="H14" s="26">
        <f t="shared" si="6"/>
        <v>2019.7605435458233</v>
      </c>
      <c r="I14" s="26">
        <f t="shared" si="6"/>
        <v>1884.4631560740486</v>
      </c>
      <c r="J14" s="26">
        <f t="shared" si="6"/>
        <v>1577.0810241243626</v>
      </c>
      <c r="K14" s="26">
        <f t="shared" si="6"/>
        <v>1626.6955525074786</v>
      </c>
      <c r="L14" s="26">
        <f t="shared" si="6"/>
        <v>1630.8620386411083</v>
      </c>
      <c r="M14" s="26">
        <f t="shared" si="6"/>
        <v>1643.3846087690049</v>
      </c>
      <c r="N14" s="26">
        <f>N4+N7+N8+N11</f>
        <v>1767.4186513952145</v>
      </c>
      <c r="O14" s="26">
        <f t="shared" ref="O14:X14" si="7">O4+O7+O8+O11</f>
        <v>1881.4381517650604</v>
      </c>
      <c r="P14" s="26">
        <f t="shared" si="7"/>
        <v>1937.2163749903025</v>
      </c>
      <c r="Q14" s="26">
        <f t="shared" si="7"/>
        <v>1650.6930909869263</v>
      </c>
      <c r="R14" s="26">
        <f t="shared" si="7"/>
        <v>1442.8073304812556</v>
      </c>
      <c r="S14" s="26">
        <f t="shared" si="7"/>
        <v>1473.9640286649926</v>
      </c>
      <c r="T14" s="26">
        <f t="shared" si="7"/>
        <v>943.03716316336659</v>
      </c>
      <c r="U14" s="26">
        <f t="shared" si="7"/>
        <v>778.52409803314583</v>
      </c>
      <c r="V14" s="26">
        <f t="shared" si="7"/>
        <v>579.62761313414671</v>
      </c>
      <c r="W14" s="26">
        <f t="shared" si="7"/>
        <v>564.23841869714249</v>
      </c>
      <c r="X14" s="26">
        <f t="shared" si="7"/>
        <v>660.89511165463728</v>
      </c>
      <c r="Y14" s="26">
        <f t="shared" ref="Y14:AC14" si="8">Y4+Y7+Y8+Y11</f>
        <v>572.03286961895128</v>
      </c>
      <c r="Z14" s="26">
        <f t="shared" si="8"/>
        <v>745.87470708754108</v>
      </c>
      <c r="AA14" s="26">
        <f t="shared" si="8"/>
        <v>953.39860654318511</v>
      </c>
      <c r="AB14" s="26">
        <f t="shared" si="8"/>
        <v>1042.0533745945791</v>
      </c>
      <c r="AC14" s="26">
        <f t="shared" si="8"/>
        <v>1052.2119030036176</v>
      </c>
      <c r="AD14" s="26">
        <f t="shared" ref="AD14:AE14" si="9">AD4+AD7+AD8+AD11</f>
        <v>1027.0004506462533</v>
      </c>
      <c r="AE14" s="26">
        <f t="shared" si="9"/>
        <v>993.75736435380259</v>
      </c>
      <c r="AF14" s="26">
        <f>AF4+AF7+AF8+AF11</f>
        <v>991.41429523735007</v>
      </c>
      <c r="AG14" s="26">
        <f>AG4+AG7+AG8+AG11</f>
        <v>981.86184457723766</v>
      </c>
      <c r="AH14" s="26"/>
    </row>
    <row r="15" spans="2:34" x14ac:dyDescent="0.2">
      <c r="B15" s="20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2:34" x14ac:dyDescent="0.2">
      <c r="B16" s="19" t="s">
        <v>127</v>
      </c>
    </row>
    <row r="17" spans="2:34" ht="18" x14ac:dyDescent="0.2">
      <c r="B17" s="10" t="s">
        <v>140</v>
      </c>
    </row>
    <row r="18" spans="2:34" x14ac:dyDescent="0.2">
      <c r="B18" s="4" t="s">
        <v>47</v>
      </c>
      <c r="C18" s="4">
        <v>1990</v>
      </c>
      <c r="D18" s="4">
        <v>1991</v>
      </c>
      <c r="E18" s="4">
        <v>1992</v>
      </c>
      <c r="F18" s="4">
        <v>1993</v>
      </c>
      <c r="G18" s="4">
        <v>1994</v>
      </c>
      <c r="H18" s="4">
        <v>1995</v>
      </c>
      <c r="I18" s="4">
        <v>1996</v>
      </c>
      <c r="J18" s="4">
        <v>1997</v>
      </c>
      <c r="K18" s="4">
        <v>1998</v>
      </c>
      <c r="L18" s="4">
        <v>1999</v>
      </c>
      <c r="M18" s="4">
        <v>2000</v>
      </c>
      <c r="N18" s="4">
        <v>2001</v>
      </c>
      <c r="O18" s="4">
        <v>2002</v>
      </c>
      <c r="P18" s="4">
        <v>2003</v>
      </c>
      <c r="Q18" s="4">
        <v>2004</v>
      </c>
      <c r="R18" s="4">
        <v>2005</v>
      </c>
      <c r="S18" s="4">
        <v>2006</v>
      </c>
      <c r="T18" s="4">
        <v>2007</v>
      </c>
      <c r="U18" s="4">
        <v>2008</v>
      </c>
      <c r="V18" s="4">
        <v>2009</v>
      </c>
      <c r="W18" s="4">
        <v>2010</v>
      </c>
      <c r="X18" s="4">
        <v>2011</v>
      </c>
      <c r="Y18" s="4">
        <v>2012</v>
      </c>
      <c r="Z18" s="4">
        <v>2013</v>
      </c>
      <c r="AA18" s="4">
        <v>2014</v>
      </c>
      <c r="AB18" s="4">
        <v>2015</v>
      </c>
      <c r="AC18" s="4">
        <v>2016</v>
      </c>
      <c r="AD18" s="4">
        <v>2017</v>
      </c>
      <c r="AE18" s="4">
        <v>2018</v>
      </c>
      <c r="AF18" s="4">
        <v>2019</v>
      </c>
      <c r="AG18" s="4">
        <v>2020</v>
      </c>
      <c r="AH18" s="4"/>
    </row>
    <row r="19" spans="2:34" x14ac:dyDescent="0.2">
      <c r="B19" s="9" t="s">
        <v>90</v>
      </c>
      <c r="C19" s="25">
        <f>SUM(C20,C21)</f>
        <v>1476.2440052032957</v>
      </c>
      <c r="D19" s="25">
        <f t="shared" ref="D19:AA19" si="10">SUM(D20,D21)</f>
        <v>1566.4053883747695</v>
      </c>
      <c r="E19" s="25">
        <f t="shared" si="10"/>
        <v>1636.804891871742</v>
      </c>
      <c r="F19" s="25">
        <f t="shared" si="10"/>
        <v>1691.858702032943</v>
      </c>
      <c r="G19" s="25">
        <f t="shared" si="10"/>
        <v>1742.7939278700369</v>
      </c>
      <c r="H19" s="25">
        <f t="shared" si="10"/>
        <v>1783.8901811031583</v>
      </c>
      <c r="I19" s="25">
        <f t="shared" si="10"/>
        <v>1648.4939639728798</v>
      </c>
      <c r="J19" s="25">
        <f t="shared" si="10"/>
        <v>1358.2515075538265</v>
      </c>
      <c r="K19" s="25">
        <f t="shared" si="10"/>
        <v>1415.0371160350153</v>
      </c>
      <c r="L19" s="25">
        <f t="shared" si="10"/>
        <v>1412.6418846823149</v>
      </c>
      <c r="M19" s="25">
        <f t="shared" si="10"/>
        <v>1420.343384163272</v>
      </c>
      <c r="N19" s="25">
        <f t="shared" si="10"/>
        <v>1528.2075427926054</v>
      </c>
      <c r="O19" s="25">
        <f t="shared" si="10"/>
        <v>1610.1605965103292</v>
      </c>
      <c r="P19" s="25">
        <f t="shared" si="10"/>
        <v>1631.9913947418349</v>
      </c>
      <c r="Q19" s="25">
        <f t="shared" si="10"/>
        <v>1333.7545583090021</v>
      </c>
      <c r="R19" s="25">
        <f t="shared" si="10"/>
        <v>1127.8383820335271</v>
      </c>
      <c r="S19" s="25">
        <f t="shared" si="10"/>
        <v>1175.2110126969385</v>
      </c>
      <c r="T19" s="25">
        <f t="shared" si="10"/>
        <v>689.91193570459279</v>
      </c>
      <c r="U19" s="25">
        <f t="shared" si="10"/>
        <v>519.50308849338364</v>
      </c>
      <c r="V19" s="25">
        <f t="shared" si="10"/>
        <v>318.98149710157963</v>
      </c>
      <c r="W19" s="25">
        <f t="shared" si="10"/>
        <v>312.08408821280602</v>
      </c>
      <c r="X19" s="25">
        <f t="shared" si="10"/>
        <v>427.3484695940308</v>
      </c>
      <c r="Y19" s="25">
        <f t="shared" si="10"/>
        <v>339.12653336994788</v>
      </c>
      <c r="Z19" s="25">
        <f t="shared" si="10"/>
        <v>516.28633635452331</v>
      </c>
      <c r="AA19" s="25">
        <f t="shared" si="10"/>
        <v>725.87319921131223</v>
      </c>
      <c r="AB19" s="25">
        <f>SUM(AB20,AB21)</f>
        <v>814.15791003128629</v>
      </c>
      <c r="AC19" s="25">
        <f>SUM(AC20,AC21)</f>
        <v>839.50816237353752</v>
      </c>
      <c r="AD19" s="25">
        <f t="shared" ref="AD19:AE19" si="11">SUM(AD20,AD21)</f>
        <v>804.05386674717329</v>
      </c>
      <c r="AE19" s="25">
        <f t="shared" si="11"/>
        <v>775.83446627642377</v>
      </c>
      <c r="AF19" s="25">
        <f t="shared" ref="AF19:AG19" si="12">SUM(AF20,AF21)</f>
        <v>742.3571764636913</v>
      </c>
      <c r="AG19" s="25">
        <f t="shared" si="12"/>
        <v>738.73563588611705</v>
      </c>
      <c r="AH19" s="25"/>
    </row>
    <row r="20" spans="2:34" x14ac:dyDescent="0.2">
      <c r="B20" s="43" t="s">
        <v>91</v>
      </c>
      <c r="C20" s="25" t="s">
        <v>76</v>
      </c>
      <c r="D20" s="25" t="s">
        <v>76</v>
      </c>
      <c r="E20" s="25" t="s">
        <v>76</v>
      </c>
      <c r="F20" s="25" t="s">
        <v>76</v>
      </c>
      <c r="G20" s="25" t="s">
        <v>76</v>
      </c>
      <c r="H20" s="25" t="s">
        <v>76</v>
      </c>
      <c r="I20" s="25" t="s">
        <v>76</v>
      </c>
      <c r="J20" s="25" t="s">
        <v>76</v>
      </c>
      <c r="K20" s="25" t="s">
        <v>76</v>
      </c>
      <c r="L20" s="25">
        <v>1412.6418846823149</v>
      </c>
      <c r="M20" s="25">
        <v>1420.343384163272</v>
      </c>
      <c r="N20" s="25">
        <v>1528.2075427926054</v>
      </c>
      <c r="O20" s="25">
        <v>1610.1605965103292</v>
      </c>
      <c r="P20" s="25">
        <v>1631.9913947418349</v>
      </c>
      <c r="Q20" s="25">
        <v>1333.7545583090021</v>
      </c>
      <c r="R20" s="25">
        <v>1127.8383820335271</v>
      </c>
      <c r="S20" s="25">
        <v>1175.2110126969385</v>
      </c>
      <c r="T20" s="25">
        <v>689.91193570459279</v>
      </c>
      <c r="U20" s="25">
        <v>519.50308849338364</v>
      </c>
      <c r="V20" s="25">
        <v>318.98149710157963</v>
      </c>
      <c r="W20" s="25">
        <v>312.08408821280602</v>
      </c>
      <c r="X20" s="25">
        <v>427.3484695940308</v>
      </c>
      <c r="Y20" s="25">
        <v>339.12653336994788</v>
      </c>
      <c r="Z20" s="25">
        <v>516.28633635452331</v>
      </c>
      <c r="AA20" s="25">
        <v>725.87319921131223</v>
      </c>
      <c r="AB20" s="25">
        <v>814.15791003128629</v>
      </c>
      <c r="AC20" s="25">
        <v>839.50816237353752</v>
      </c>
      <c r="AD20" s="25">
        <v>804.05386674717329</v>
      </c>
      <c r="AE20" s="25">
        <v>775.83446627642377</v>
      </c>
      <c r="AF20" s="25">
        <v>742.3571764636913</v>
      </c>
      <c r="AG20" s="25">
        <v>738.73563588611705</v>
      </c>
      <c r="AH20" s="25"/>
    </row>
    <row r="21" spans="2:34" x14ac:dyDescent="0.2">
      <c r="B21" s="43" t="s">
        <v>92</v>
      </c>
      <c r="C21" s="25">
        <v>1476.2440052032957</v>
      </c>
      <c r="D21" s="25">
        <v>1566.4053883747695</v>
      </c>
      <c r="E21" s="25">
        <v>1636.804891871742</v>
      </c>
      <c r="F21" s="25">
        <v>1691.858702032943</v>
      </c>
      <c r="G21" s="25">
        <v>1742.7939278700369</v>
      </c>
      <c r="H21" s="25">
        <v>1783.8901811031583</v>
      </c>
      <c r="I21" s="25">
        <v>1648.4939639728798</v>
      </c>
      <c r="J21" s="25">
        <v>1358.2515075538265</v>
      </c>
      <c r="K21" s="25">
        <v>1415.0371160350153</v>
      </c>
      <c r="L21" s="25" t="s">
        <v>150</v>
      </c>
      <c r="M21" s="25" t="s">
        <v>150</v>
      </c>
      <c r="N21" s="25" t="s">
        <v>150</v>
      </c>
      <c r="O21" s="25" t="s">
        <v>150</v>
      </c>
      <c r="P21" s="25" t="s">
        <v>150</v>
      </c>
      <c r="Q21" s="25" t="s">
        <v>150</v>
      </c>
      <c r="R21" s="25" t="s">
        <v>150</v>
      </c>
      <c r="S21" s="25" t="s">
        <v>150</v>
      </c>
      <c r="T21" s="25" t="s">
        <v>150</v>
      </c>
      <c r="U21" s="25" t="s">
        <v>150</v>
      </c>
      <c r="V21" s="25" t="s">
        <v>150</v>
      </c>
      <c r="W21" s="25" t="s">
        <v>150</v>
      </c>
      <c r="X21" s="25" t="s">
        <v>150</v>
      </c>
      <c r="Y21" s="25" t="s">
        <v>150</v>
      </c>
      <c r="Z21" s="25" t="s">
        <v>150</v>
      </c>
      <c r="AA21" s="25" t="s">
        <v>150</v>
      </c>
      <c r="AB21" s="25" t="s">
        <v>150</v>
      </c>
      <c r="AC21" s="25" t="s">
        <v>150</v>
      </c>
      <c r="AD21" s="25" t="s">
        <v>150</v>
      </c>
      <c r="AE21" s="25" t="s">
        <v>150</v>
      </c>
      <c r="AF21" s="25" t="s">
        <v>150</v>
      </c>
      <c r="AG21" s="25" t="s">
        <v>150</v>
      </c>
      <c r="AH21" s="25"/>
    </row>
    <row r="22" spans="2:34" x14ac:dyDescent="0.2">
      <c r="B22" s="9" t="s">
        <v>93</v>
      </c>
      <c r="C22" s="25" t="str">
        <f>IF(SUM(C23,C24)=0,"NO",(SUM(C23,C24)))</f>
        <v>NO</v>
      </c>
      <c r="D22" s="25" t="str">
        <f t="shared" ref="D22:AE22" si="13">IF(SUM(D23,D24)=0,"NO",(SUM(D23,D24)))</f>
        <v>NO</v>
      </c>
      <c r="E22" s="25" t="str">
        <f t="shared" si="13"/>
        <v>NO</v>
      </c>
      <c r="F22" s="25" t="str">
        <f t="shared" si="13"/>
        <v>NO</v>
      </c>
      <c r="G22" s="25" t="str">
        <f t="shared" si="13"/>
        <v>NO</v>
      </c>
      <c r="H22" s="25" t="str">
        <f t="shared" si="13"/>
        <v>NO</v>
      </c>
      <c r="I22" s="25" t="str">
        <f t="shared" si="13"/>
        <v>NO</v>
      </c>
      <c r="J22" s="25" t="str">
        <f t="shared" si="13"/>
        <v>NO</v>
      </c>
      <c r="K22" s="25" t="str">
        <f t="shared" si="13"/>
        <v>NO</v>
      </c>
      <c r="L22" s="25" t="str">
        <f t="shared" si="13"/>
        <v>NO</v>
      </c>
      <c r="M22" s="25" t="str">
        <f t="shared" si="13"/>
        <v>NO</v>
      </c>
      <c r="N22" s="25">
        <f t="shared" si="13"/>
        <v>3.9041147999999999</v>
      </c>
      <c r="O22" s="25">
        <f t="shared" si="13"/>
        <v>5.9726827999999994</v>
      </c>
      <c r="P22" s="25">
        <f t="shared" si="13"/>
        <v>8.3072848000000015</v>
      </c>
      <c r="Q22" s="25">
        <f t="shared" si="13"/>
        <v>34.960379600000003</v>
      </c>
      <c r="R22" s="25">
        <f t="shared" si="13"/>
        <v>47.649235599999997</v>
      </c>
      <c r="S22" s="25">
        <f t="shared" si="13"/>
        <v>38.1917708</v>
      </c>
      <c r="T22" s="25">
        <f t="shared" si="13"/>
        <v>37.751190399999999</v>
      </c>
      <c r="U22" s="25">
        <f t="shared" si="13"/>
        <v>49.80138920000001</v>
      </c>
      <c r="V22" s="25">
        <f t="shared" si="13"/>
        <v>49.124275600000004</v>
      </c>
      <c r="W22" s="25">
        <f t="shared" si="13"/>
        <v>50.026312400000002</v>
      </c>
      <c r="X22" s="25">
        <f t="shared" si="13"/>
        <v>49.850344800000009</v>
      </c>
      <c r="Y22" s="25">
        <f t="shared" si="13"/>
        <v>45.309498799999993</v>
      </c>
      <c r="Z22" s="25">
        <f t="shared" si="13"/>
        <v>45.739387999999998</v>
      </c>
      <c r="AA22" s="25">
        <f t="shared" si="13"/>
        <v>42.4878316</v>
      </c>
      <c r="AB22" s="25">
        <f t="shared" si="13"/>
        <v>41.596695200000006</v>
      </c>
      <c r="AC22" s="25">
        <f t="shared" si="13"/>
        <v>40.990482400000005</v>
      </c>
      <c r="AD22" s="25">
        <f t="shared" si="13"/>
        <v>46.863633920362396</v>
      </c>
      <c r="AE22" s="25">
        <f t="shared" si="13"/>
        <v>45.793105543440078</v>
      </c>
      <c r="AF22" s="25">
        <f t="shared" ref="AF22:AG22" si="14">IF(SUM(AF23,AF24)=0,"NO",(SUM(AF23,AF24)))</f>
        <v>49.370679257317335</v>
      </c>
      <c r="AG22" s="25">
        <f t="shared" si="14"/>
        <v>48.144307363679999</v>
      </c>
      <c r="AH22" s="25"/>
    </row>
    <row r="23" spans="2:34" x14ac:dyDescent="0.25">
      <c r="B23" s="63" t="s">
        <v>124</v>
      </c>
      <c r="C23" s="25" t="s">
        <v>76</v>
      </c>
      <c r="D23" s="25" t="s">
        <v>76</v>
      </c>
      <c r="E23" s="25" t="s">
        <v>76</v>
      </c>
      <c r="F23" s="25" t="s">
        <v>76</v>
      </c>
      <c r="G23" s="25" t="s">
        <v>76</v>
      </c>
      <c r="H23" s="25" t="s">
        <v>76</v>
      </c>
      <c r="I23" s="25" t="s">
        <v>76</v>
      </c>
      <c r="J23" s="25" t="s">
        <v>76</v>
      </c>
      <c r="K23" s="25" t="s">
        <v>76</v>
      </c>
      <c r="L23" s="25" t="s">
        <v>76</v>
      </c>
      <c r="M23" s="25" t="s">
        <v>76</v>
      </c>
      <c r="N23" s="25">
        <v>3.9041147999999999</v>
      </c>
      <c r="O23" s="25">
        <v>5.9726827999999994</v>
      </c>
      <c r="P23" s="25">
        <v>8.3072848000000015</v>
      </c>
      <c r="Q23" s="25">
        <v>34.960379600000003</v>
      </c>
      <c r="R23" s="25">
        <v>47.649235599999997</v>
      </c>
      <c r="S23" s="25">
        <v>38.1917708</v>
      </c>
      <c r="T23" s="25">
        <v>37.751190399999999</v>
      </c>
      <c r="U23" s="25">
        <v>49.80138920000001</v>
      </c>
      <c r="V23" s="25">
        <v>49.124275600000004</v>
      </c>
      <c r="W23" s="25">
        <v>49.965048400000001</v>
      </c>
      <c r="X23" s="25">
        <v>49.73308080000001</v>
      </c>
      <c r="Y23" s="25">
        <v>45.155364399999996</v>
      </c>
      <c r="Z23" s="25">
        <v>45.479346399999997</v>
      </c>
      <c r="AA23" s="25">
        <v>42.039518000000001</v>
      </c>
      <c r="AB23" s="25">
        <v>40.592749600000005</v>
      </c>
      <c r="AC23" s="25">
        <v>40.108796000000005</v>
      </c>
      <c r="AD23" s="25">
        <v>44.732789120362398</v>
      </c>
      <c r="AE23" s="25">
        <v>42.901687276040391</v>
      </c>
      <c r="AF23" s="25">
        <v>45.497805399517809</v>
      </c>
      <c r="AG23" s="25">
        <v>43.423929084000001</v>
      </c>
      <c r="AH23" s="25"/>
    </row>
    <row r="24" spans="2:34" x14ac:dyDescent="0.25">
      <c r="B24" s="63" t="s">
        <v>123</v>
      </c>
      <c r="C24" s="25" t="s">
        <v>76</v>
      </c>
      <c r="D24" s="25" t="s">
        <v>76</v>
      </c>
      <c r="E24" s="25" t="s">
        <v>76</v>
      </c>
      <c r="F24" s="25" t="s">
        <v>76</v>
      </c>
      <c r="G24" s="25" t="s">
        <v>76</v>
      </c>
      <c r="H24" s="25" t="s">
        <v>76</v>
      </c>
      <c r="I24" s="25" t="s">
        <v>76</v>
      </c>
      <c r="J24" s="25" t="s">
        <v>76</v>
      </c>
      <c r="K24" s="25" t="s">
        <v>76</v>
      </c>
      <c r="L24" s="25" t="s">
        <v>76</v>
      </c>
      <c r="M24" s="25" t="s">
        <v>76</v>
      </c>
      <c r="N24" s="25" t="s">
        <v>76</v>
      </c>
      <c r="O24" s="25" t="s">
        <v>76</v>
      </c>
      <c r="P24" s="25" t="s">
        <v>76</v>
      </c>
      <c r="Q24" s="25" t="s">
        <v>76</v>
      </c>
      <c r="R24" s="25" t="s">
        <v>76</v>
      </c>
      <c r="S24" s="25" t="s">
        <v>76</v>
      </c>
      <c r="T24" s="25" t="s">
        <v>76</v>
      </c>
      <c r="U24" s="25" t="s">
        <v>76</v>
      </c>
      <c r="V24" s="25" t="s">
        <v>76</v>
      </c>
      <c r="W24" s="25">
        <v>6.1264000000000006E-2</v>
      </c>
      <c r="X24" s="25">
        <v>0.11726399999999999</v>
      </c>
      <c r="Y24" s="25">
        <v>0.1541344</v>
      </c>
      <c r="Z24" s="25">
        <v>0.26004160000000004</v>
      </c>
      <c r="AA24" s="25">
        <v>0.44831360000000009</v>
      </c>
      <c r="AB24" s="25">
        <v>1.0039456000000002</v>
      </c>
      <c r="AC24" s="25">
        <v>0.88168640000000009</v>
      </c>
      <c r="AD24" s="25">
        <v>2.1308448000000002</v>
      </c>
      <c r="AE24" s="25">
        <v>2.8914182673996884</v>
      </c>
      <c r="AF24" s="25">
        <v>3.8728738577995245</v>
      </c>
      <c r="AG24" s="25">
        <v>4.7203782796800002</v>
      </c>
      <c r="AH24" s="25"/>
    </row>
    <row r="25" spans="2:34" x14ac:dyDescent="0.2">
      <c r="B25" s="9" t="s">
        <v>94</v>
      </c>
      <c r="C25" s="25">
        <f t="shared" ref="C25:X25" si="15">SUM(C26:C27)</f>
        <v>97.740765061882584</v>
      </c>
      <c r="D25" s="25">
        <f t="shared" si="15"/>
        <v>97.88913255185517</v>
      </c>
      <c r="E25" s="25">
        <f t="shared" si="15"/>
        <v>98.674091582228982</v>
      </c>
      <c r="F25" s="25">
        <f t="shared" si="15"/>
        <v>99.486071387791299</v>
      </c>
      <c r="G25" s="25">
        <f t="shared" si="15"/>
        <v>100.14640441176329</v>
      </c>
      <c r="H25" s="25">
        <f t="shared" si="15"/>
        <v>100.61466015448265</v>
      </c>
      <c r="I25" s="25">
        <f t="shared" si="15"/>
        <v>100.63183666576825</v>
      </c>
      <c r="J25" s="25">
        <f t="shared" si="15"/>
        <v>84.748430635606638</v>
      </c>
      <c r="K25" s="25">
        <f t="shared" si="15"/>
        <v>66.715771321119604</v>
      </c>
      <c r="L25" s="25">
        <f t="shared" si="15"/>
        <v>74.599152005657402</v>
      </c>
      <c r="M25" s="25">
        <f t="shared" si="15"/>
        <v>79.602870990238046</v>
      </c>
      <c r="N25" s="25">
        <f t="shared" si="15"/>
        <v>88.811286706276107</v>
      </c>
      <c r="O25" s="25">
        <f t="shared" si="15"/>
        <v>115.03357663120157</v>
      </c>
      <c r="P25" s="25">
        <f t="shared" si="15"/>
        <v>162.09788443672096</v>
      </c>
      <c r="Q25" s="25">
        <f t="shared" si="15"/>
        <v>149.46809786056201</v>
      </c>
      <c r="R25" s="25">
        <f t="shared" si="15"/>
        <v>132.57234476718929</v>
      </c>
      <c r="S25" s="25">
        <f t="shared" si="15"/>
        <v>130.19005777336207</v>
      </c>
      <c r="T25" s="25">
        <f t="shared" si="15"/>
        <v>83.934111990741059</v>
      </c>
      <c r="U25" s="25">
        <f t="shared" si="15"/>
        <v>69.023804958287926</v>
      </c>
      <c r="V25" s="25">
        <f t="shared" si="15"/>
        <v>70.514412189651139</v>
      </c>
      <c r="W25" s="25">
        <f t="shared" si="15"/>
        <v>62.072527439734159</v>
      </c>
      <c r="X25" s="25">
        <f t="shared" si="15"/>
        <v>45.013958102736098</v>
      </c>
      <c r="Y25" s="25">
        <f t="shared" ref="Y25:AC25" si="16">SUM(Y26:Y27)</f>
        <v>48.286182233922169</v>
      </c>
      <c r="Z25" s="25">
        <f t="shared" si="16"/>
        <v>45.127691648505653</v>
      </c>
      <c r="AA25" s="25">
        <f t="shared" si="16"/>
        <v>41.651772593635812</v>
      </c>
      <c r="AB25" s="25">
        <f t="shared" si="16"/>
        <v>42.393890563800774</v>
      </c>
      <c r="AC25" s="25">
        <f t="shared" si="16"/>
        <v>25.030907769237675</v>
      </c>
      <c r="AD25" s="25">
        <f t="shared" ref="AD25:AE25" si="17">SUM(AD26:AD27)</f>
        <v>27.449305898653076</v>
      </c>
      <c r="AE25" s="25">
        <f t="shared" si="17"/>
        <v>23.899295638180405</v>
      </c>
      <c r="AF25" s="25">
        <f t="shared" ref="AF25:AG25" si="18">SUM(AF26:AF27)</f>
        <v>32.524203919874395</v>
      </c>
      <c r="AG25" s="25">
        <f t="shared" si="18"/>
        <v>31.188413817965913</v>
      </c>
      <c r="AH25" s="25"/>
    </row>
    <row r="26" spans="2:34" x14ac:dyDescent="0.2">
      <c r="B26" s="43" t="s">
        <v>95</v>
      </c>
      <c r="C26" s="25">
        <v>83.712470677119995</v>
      </c>
      <c r="D26" s="25">
        <v>83.712470677119995</v>
      </c>
      <c r="E26" s="25">
        <v>83.712470677119995</v>
      </c>
      <c r="F26" s="25">
        <v>83.712470677119995</v>
      </c>
      <c r="G26" s="25">
        <v>83.712470677119995</v>
      </c>
      <c r="H26" s="25">
        <v>83.712470677119995</v>
      </c>
      <c r="I26" s="25">
        <v>83.712470677119995</v>
      </c>
      <c r="J26" s="25">
        <v>70.091245517760001</v>
      </c>
      <c r="K26" s="25">
        <v>52.922100358400002</v>
      </c>
      <c r="L26" s="25">
        <v>56.059540312533336</v>
      </c>
      <c r="M26" s="25">
        <v>59.196980266666664</v>
      </c>
      <c r="N26" s="25">
        <v>63.610115145546658</v>
      </c>
      <c r="O26" s="25">
        <v>64.613503961066669</v>
      </c>
      <c r="P26" s="25">
        <v>97.14520446661335</v>
      </c>
      <c r="Q26" s="25">
        <v>110.74275083386665</v>
      </c>
      <c r="R26" s="25">
        <v>107.23088997954669</v>
      </c>
      <c r="S26" s="25">
        <v>103.71902912522668</v>
      </c>
      <c r="T26" s="25">
        <v>82.786976902933333</v>
      </c>
      <c r="U26" s="25">
        <v>61.854924680640011</v>
      </c>
      <c r="V26" s="25">
        <v>63.275652207040011</v>
      </c>
      <c r="W26" s="25">
        <v>53.97827319732194</v>
      </c>
      <c r="X26" s="25">
        <v>37.338495303199998</v>
      </c>
      <c r="Y26" s="25">
        <v>44.779555722720012</v>
      </c>
      <c r="Z26" s="25">
        <v>42.755018997600004</v>
      </c>
      <c r="AA26" s="25">
        <v>38.836178903946674</v>
      </c>
      <c r="AB26" s="25">
        <v>39.342313085226671</v>
      </c>
      <c r="AC26" s="25">
        <v>22.163349411840006</v>
      </c>
      <c r="AD26" s="25">
        <v>24.389599847218662</v>
      </c>
      <c r="AE26" s="25">
        <v>20.266086194293337</v>
      </c>
      <c r="AF26" s="25">
        <v>27.568033710186672</v>
      </c>
      <c r="AG26" s="25">
        <v>28.269062109598611</v>
      </c>
      <c r="AH26" s="25"/>
    </row>
    <row r="27" spans="2:34" x14ac:dyDescent="0.2">
      <c r="B27" s="43" t="s">
        <v>96</v>
      </c>
      <c r="C27" s="25">
        <v>14.028294384762585</v>
      </c>
      <c r="D27" s="25">
        <v>14.176661874735178</v>
      </c>
      <c r="E27" s="25">
        <v>14.961620905108983</v>
      </c>
      <c r="F27" s="25">
        <v>15.77360071067131</v>
      </c>
      <c r="G27" s="25">
        <v>16.43393373464329</v>
      </c>
      <c r="H27" s="25">
        <v>16.902189477362658</v>
      </c>
      <c r="I27" s="25">
        <v>16.919365988648245</v>
      </c>
      <c r="J27" s="25">
        <v>14.657185117846636</v>
      </c>
      <c r="K27" s="25">
        <v>13.793670962719608</v>
      </c>
      <c r="L27" s="25">
        <v>18.539611693124066</v>
      </c>
      <c r="M27" s="25">
        <v>20.405890723571375</v>
      </c>
      <c r="N27" s="25">
        <v>25.201171560729446</v>
      </c>
      <c r="O27" s="25">
        <v>50.4200726701349</v>
      </c>
      <c r="P27" s="25">
        <v>64.95267997010761</v>
      </c>
      <c r="Q27" s="25">
        <v>38.725347026695374</v>
      </c>
      <c r="R27" s="25">
        <v>25.341454787642618</v>
      </c>
      <c r="S27" s="25">
        <v>26.471028648135384</v>
      </c>
      <c r="T27" s="25">
        <v>1.1471350878077275</v>
      </c>
      <c r="U27" s="25">
        <v>7.1688802776479168</v>
      </c>
      <c r="V27" s="25">
        <v>7.2387599826111284</v>
      </c>
      <c r="W27" s="25">
        <v>8.0942542424122212</v>
      </c>
      <c r="X27" s="25">
        <v>7.6754627995361018</v>
      </c>
      <c r="Y27" s="25">
        <v>3.506626511202156</v>
      </c>
      <c r="Z27" s="25">
        <v>2.3726726509056464</v>
      </c>
      <c r="AA27" s="25">
        <v>2.815593689689138</v>
      </c>
      <c r="AB27" s="25">
        <v>3.0515774785741026</v>
      </c>
      <c r="AC27" s="25">
        <v>2.8675583573976695</v>
      </c>
      <c r="AD27" s="25">
        <v>3.0597060514344152</v>
      </c>
      <c r="AE27" s="25">
        <v>3.6332094438870666</v>
      </c>
      <c r="AF27" s="25">
        <v>4.9561702096877269</v>
      </c>
      <c r="AG27" s="25">
        <v>2.9193517083673028</v>
      </c>
      <c r="AH27" s="25"/>
    </row>
    <row r="28" spans="2:34" x14ac:dyDescent="0.2">
      <c r="B28" s="9" t="s">
        <v>97</v>
      </c>
      <c r="C28" s="25">
        <f>C29</f>
        <v>135.25319522288586</v>
      </c>
      <c r="D28" s="25">
        <f t="shared" ref="D28:AG28" si="19">D29</f>
        <v>135.43145080529615</v>
      </c>
      <c r="E28" s="25">
        <f t="shared" si="19"/>
        <v>137.13203332185168</v>
      </c>
      <c r="F28" s="25">
        <f t="shared" si="19"/>
        <v>137.29062266307653</v>
      </c>
      <c r="G28" s="25">
        <f t="shared" si="19"/>
        <v>135.94524665740758</v>
      </c>
      <c r="H28" s="25">
        <f t="shared" si="19"/>
        <v>135.25570228818248</v>
      </c>
      <c r="I28" s="25">
        <f t="shared" si="19"/>
        <v>135.33735543540018</v>
      </c>
      <c r="J28" s="25">
        <f t="shared" si="19"/>
        <v>134.08108593492943</v>
      </c>
      <c r="K28" s="25">
        <f t="shared" si="19"/>
        <v>144.94266515134387</v>
      </c>
      <c r="L28" s="25">
        <f t="shared" si="19"/>
        <v>143.62100195313579</v>
      </c>
      <c r="M28" s="25">
        <f t="shared" si="19"/>
        <v>143.43835361549452</v>
      </c>
      <c r="N28" s="25">
        <f t="shared" si="19"/>
        <v>146.04544138813282</v>
      </c>
      <c r="O28" s="25">
        <f t="shared" si="19"/>
        <v>149.81283750782927</v>
      </c>
      <c r="P28" s="25">
        <f t="shared" si="19"/>
        <v>133.48896372238977</v>
      </c>
      <c r="Q28" s="25">
        <f t="shared" si="19"/>
        <v>131.83371366921926</v>
      </c>
      <c r="R28" s="25">
        <f t="shared" si="19"/>
        <v>134.26355949648877</v>
      </c>
      <c r="S28" s="25">
        <f t="shared" si="19"/>
        <v>129.45114586871648</v>
      </c>
      <c r="T28" s="25">
        <f t="shared" si="19"/>
        <v>131.6594100388397</v>
      </c>
      <c r="U28" s="25">
        <f t="shared" si="19"/>
        <v>140.4207827114636</v>
      </c>
      <c r="V28" s="25">
        <f t="shared" si="19"/>
        <v>141.99278491419452</v>
      </c>
      <c r="W28" s="25">
        <f t="shared" si="19"/>
        <v>140.05549064460226</v>
      </c>
      <c r="X28" s="25">
        <f t="shared" si="19"/>
        <v>138.68233915787044</v>
      </c>
      <c r="Y28" s="25">
        <f t="shared" si="19"/>
        <v>139.31065521508137</v>
      </c>
      <c r="Z28" s="25">
        <f t="shared" si="19"/>
        <v>138.72129108451219</v>
      </c>
      <c r="AA28" s="25">
        <f t="shared" si="19"/>
        <v>143.38580313823721</v>
      </c>
      <c r="AB28" s="25">
        <f t="shared" si="19"/>
        <v>143.90487879949171</v>
      </c>
      <c r="AC28" s="25">
        <f t="shared" si="19"/>
        <v>146.68235046084251</v>
      </c>
      <c r="AD28" s="25">
        <f t="shared" si="19"/>
        <v>148.63364408006458</v>
      </c>
      <c r="AE28" s="25">
        <f t="shared" si="19"/>
        <v>149.61633397017732</v>
      </c>
      <c r="AF28" s="25">
        <f t="shared" si="19"/>
        <v>151.41680137556864</v>
      </c>
      <c r="AG28" s="25">
        <f t="shared" si="19"/>
        <v>154.72408001957368</v>
      </c>
      <c r="AH28" s="25"/>
    </row>
    <row r="29" spans="2:34" x14ac:dyDescent="0.2">
      <c r="B29" s="43" t="s">
        <v>98</v>
      </c>
      <c r="C29" s="25">
        <v>135.25319522288586</v>
      </c>
      <c r="D29" s="25">
        <v>135.43145080529615</v>
      </c>
      <c r="E29" s="25">
        <v>137.13203332185168</v>
      </c>
      <c r="F29" s="25">
        <v>137.29062266307653</v>
      </c>
      <c r="G29" s="25">
        <v>135.94524665740758</v>
      </c>
      <c r="H29" s="25">
        <v>135.25570228818248</v>
      </c>
      <c r="I29" s="25">
        <v>135.33735543540018</v>
      </c>
      <c r="J29" s="25">
        <v>134.08108593492943</v>
      </c>
      <c r="K29" s="25">
        <v>144.94266515134387</v>
      </c>
      <c r="L29" s="25">
        <v>143.62100195313579</v>
      </c>
      <c r="M29" s="25">
        <v>143.43835361549452</v>
      </c>
      <c r="N29" s="25">
        <v>146.04544138813282</v>
      </c>
      <c r="O29" s="25">
        <v>149.81283750782927</v>
      </c>
      <c r="P29" s="25">
        <v>133.48896372238977</v>
      </c>
      <c r="Q29" s="25">
        <v>131.83371366921926</v>
      </c>
      <c r="R29" s="25">
        <v>134.26355949648877</v>
      </c>
      <c r="S29" s="25">
        <v>129.45114586871648</v>
      </c>
      <c r="T29" s="25">
        <v>131.6594100388397</v>
      </c>
      <c r="U29" s="25">
        <v>140.4207827114636</v>
      </c>
      <c r="V29" s="25">
        <v>141.99278491419452</v>
      </c>
      <c r="W29" s="25">
        <v>140.05549064460226</v>
      </c>
      <c r="X29" s="25">
        <v>138.68233915787044</v>
      </c>
      <c r="Y29" s="25">
        <v>139.31065521508137</v>
      </c>
      <c r="Z29" s="25">
        <v>138.72129108451219</v>
      </c>
      <c r="AA29" s="25">
        <v>143.38580313823721</v>
      </c>
      <c r="AB29" s="25">
        <v>143.90487879949171</v>
      </c>
      <c r="AC29" s="25">
        <v>146.68235046084251</v>
      </c>
      <c r="AD29" s="25">
        <v>148.63364408006458</v>
      </c>
      <c r="AE29" s="25">
        <v>149.61633397017732</v>
      </c>
      <c r="AF29" s="25">
        <v>151.41680137556864</v>
      </c>
      <c r="AG29" s="25">
        <v>154.72408001957368</v>
      </c>
      <c r="AH29" s="25"/>
    </row>
    <row r="30" spans="2:34" x14ac:dyDescent="0.2">
      <c r="B30" s="43" t="s">
        <v>99</v>
      </c>
      <c r="C30" s="25" t="s">
        <v>150</v>
      </c>
      <c r="D30" s="25" t="s">
        <v>150</v>
      </c>
      <c r="E30" s="25" t="s">
        <v>150</v>
      </c>
      <c r="F30" s="25" t="s">
        <v>150</v>
      </c>
      <c r="G30" s="25" t="s">
        <v>150</v>
      </c>
      <c r="H30" s="25" t="s">
        <v>150</v>
      </c>
      <c r="I30" s="25" t="s">
        <v>150</v>
      </c>
      <c r="J30" s="25" t="s">
        <v>150</v>
      </c>
      <c r="K30" s="25" t="s">
        <v>150</v>
      </c>
      <c r="L30" s="25" t="s">
        <v>150</v>
      </c>
      <c r="M30" s="25" t="s">
        <v>150</v>
      </c>
      <c r="N30" s="25" t="s">
        <v>150</v>
      </c>
      <c r="O30" s="25" t="s">
        <v>150</v>
      </c>
      <c r="P30" s="25" t="s">
        <v>150</v>
      </c>
      <c r="Q30" s="25" t="s">
        <v>150</v>
      </c>
      <c r="R30" s="25" t="s">
        <v>150</v>
      </c>
      <c r="S30" s="25" t="s">
        <v>150</v>
      </c>
      <c r="T30" s="25" t="s">
        <v>150</v>
      </c>
      <c r="U30" s="25" t="s">
        <v>150</v>
      </c>
      <c r="V30" s="25" t="s">
        <v>150</v>
      </c>
      <c r="W30" s="25" t="s">
        <v>150</v>
      </c>
      <c r="X30" s="25" t="s">
        <v>150</v>
      </c>
      <c r="Y30" s="25" t="s">
        <v>150</v>
      </c>
      <c r="Z30" s="25" t="s">
        <v>150</v>
      </c>
      <c r="AA30" s="25" t="s">
        <v>150</v>
      </c>
      <c r="AB30" s="25" t="s">
        <v>150</v>
      </c>
      <c r="AC30" s="25" t="s">
        <v>150</v>
      </c>
      <c r="AD30" s="25" t="s">
        <v>150</v>
      </c>
      <c r="AE30" s="25" t="s">
        <v>150</v>
      </c>
      <c r="AF30" s="25" t="s">
        <v>150</v>
      </c>
      <c r="AG30" s="25" t="s">
        <v>150</v>
      </c>
      <c r="AH30" s="25"/>
    </row>
    <row r="31" spans="2:34" ht="18" x14ac:dyDescent="0.2">
      <c r="B31" s="8" t="s">
        <v>120</v>
      </c>
      <c r="C31" s="26">
        <f>SUM(C19,C22,C25,C28)</f>
        <v>1709.237965488064</v>
      </c>
      <c r="D31" s="26">
        <f t="shared" ref="D31:AA31" si="20">SUM(D19,D22,D25,D28)</f>
        <v>1799.7259717319209</v>
      </c>
      <c r="E31" s="26">
        <f t="shared" si="20"/>
        <v>1872.6110167758227</v>
      </c>
      <c r="F31" s="26">
        <f t="shared" si="20"/>
        <v>1928.635396083811</v>
      </c>
      <c r="G31" s="26">
        <f t="shared" si="20"/>
        <v>1978.8855789392078</v>
      </c>
      <c r="H31" s="26">
        <f t="shared" si="20"/>
        <v>2019.7605435458233</v>
      </c>
      <c r="I31" s="26">
        <f t="shared" si="20"/>
        <v>1884.4631560740484</v>
      </c>
      <c r="J31" s="26">
        <f t="shared" si="20"/>
        <v>1577.0810241243626</v>
      </c>
      <c r="K31" s="26">
        <f t="shared" si="20"/>
        <v>1626.6955525074786</v>
      </c>
      <c r="L31" s="26">
        <f t="shared" si="20"/>
        <v>1630.862038641108</v>
      </c>
      <c r="M31" s="26">
        <f t="shared" si="20"/>
        <v>1643.3846087690044</v>
      </c>
      <c r="N31" s="26">
        <f t="shared" si="20"/>
        <v>1766.9683856870142</v>
      </c>
      <c r="O31" s="26">
        <f t="shared" si="20"/>
        <v>1880.9796934493602</v>
      </c>
      <c r="P31" s="26">
        <f t="shared" si="20"/>
        <v>1935.8855277009457</v>
      </c>
      <c r="Q31" s="26">
        <f t="shared" si="20"/>
        <v>1650.0167494387833</v>
      </c>
      <c r="R31" s="26">
        <f t="shared" si="20"/>
        <v>1442.3235218972052</v>
      </c>
      <c r="S31" s="26">
        <f t="shared" si="20"/>
        <v>1473.0439871390172</v>
      </c>
      <c r="T31" s="26">
        <f t="shared" si="20"/>
        <v>943.25664813417359</v>
      </c>
      <c r="U31" s="26">
        <f t="shared" si="20"/>
        <v>778.74906536313517</v>
      </c>
      <c r="V31" s="26">
        <f t="shared" si="20"/>
        <v>580.61296980542534</v>
      </c>
      <c r="W31" s="26">
        <f t="shared" si="20"/>
        <v>564.23841869714249</v>
      </c>
      <c r="X31" s="26">
        <f t="shared" si="20"/>
        <v>660.89511165463728</v>
      </c>
      <c r="Y31" s="26">
        <f t="shared" si="20"/>
        <v>572.03286961895139</v>
      </c>
      <c r="Z31" s="26">
        <f t="shared" si="20"/>
        <v>745.87470708754108</v>
      </c>
      <c r="AA31" s="26">
        <f t="shared" si="20"/>
        <v>953.39860654318522</v>
      </c>
      <c r="AB31" s="26">
        <f t="shared" ref="AB31:AG31" si="21">SUM(AB19,AB22,AB25,AB28)</f>
        <v>1042.0533745945788</v>
      </c>
      <c r="AC31" s="26">
        <f t="shared" si="21"/>
        <v>1052.2119030036179</v>
      </c>
      <c r="AD31" s="26">
        <f t="shared" si="21"/>
        <v>1027.0004506462533</v>
      </c>
      <c r="AE31" s="26">
        <f t="shared" si="21"/>
        <v>995.14320142822157</v>
      </c>
      <c r="AF31" s="26">
        <f t="shared" si="21"/>
        <v>975.66886101645161</v>
      </c>
      <c r="AG31" s="26">
        <f t="shared" si="21"/>
        <v>972.79243708733668</v>
      </c>
      <c r="AH31" s="26"/>
    </row>
    <row r="32" spans="2:34" x14ac:dyDescent="0.2">
      <c r="B32" s="20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2:36" x14ac:dyDescent="0.2">
      <c r="B33" s="8" t="s">
        <v>7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</row>
    <row r="35" spans="2:36" x14ac:dyDescent="0.2">
      <c r="B35" s="4" t="s">
        <v>47</v>
      </c>
      <c r="C35" s="4">
        <v>1990</v>
      </c>
      <c r="D35" s="4">
        <v>1991</v>
      </c>
      <c r="E35" s="4">
        <v>1992</v>
      </c>
      <c r="F35" s="4">
        <v>1993</v>
      </c>
      <c r="G35" s="4">
        <v>1994</v>
      </c>
      <c r="H35" s="4">
        <v>1995</v>
      </c>
      <c r="I35" s="4">
        <v>1996</v>
      </c>
      <c r="J35" s="4">
        <v>1997</v>
      </c>
      <c r="K35" s="4">
        <v>1998</v>
      </c>
      <c r="L35" s="4">
        <v>1999</v>
      </c>
      <c r="M35" s="4">
        <v>2000</v>
      </c>
      <c r="N35" s="4">
        <v>2001</v>
      </c>
      <c r="O35" s="4">
        <v>2002</v>
      </c>
      <c r="P35" s="4">
        <v>2003</v>
      </c>
      <c r="Q35" s="4">
        <v>2004</v>
      </c>
      <c r="R35" s="4">
        <v>2005</v>
      </c>
      <c r="S35" s="4">
        <v>2006</v>
      </c>
      <c r="T35" s="4">
        <v>2007</v>
      </c>
      <c r="U35" s="4">
        <v>2008</v>
      </c>
      <c r="V35" s="4">
        <v>2009</v>
      </c>
      <c r="W35" s="4">
        <v>2010</v>
      </c>
      <c r="X35" s="4">
        <v>2011</v>
      </c>
      <c r="Y35" s="4">
        <v>2012</v>
      </c>
      <c r="Z35" s="4">
        <v>2013</v>
      </c>
      <c r="AA35" s="4">
        <v>2014</v>
      </c>
      <c r="AB35" s="4">
        <v>2015</v>
      </c>
      <c r="AC35" s="4">
        <v>2016</v>
      </c>
      <c r="AD35" s="4">
        <v>2017</v>
      </c>
      <c r="AE35" s="4">
        <v>2018</v>
      </c>
      <c r="AF35" s="4">
        <v>2019</v>
      </c>
      <c r="AG35" s="4">
        <v>2020</v>
      </c>
      <c r="AH35" s="4"/>
    </row>
    <row r="36" spans="2:36" x14ac:dyDescent="0.2">
      <c r="B36" s="9" t="s">
        <v>90</v>
      </c>
      <c r="C36" s="23">
        <f>IFERROR((C19-C4)/C4,"NA")</f>
        <v>1.5402174345285157E-16</v>
      </c>
      <c r="D36" s="23">
        <f t="shared" ref="D36:Z36" si="22">IFERROR((D19-D4)/D4,"NA")</f>
        <v>1.4515634147501537E-16</v>
      </c>
      <c r="E36" s="23">
        <f t="shared" si="22"/>
        <v>0</v>
      </c>
      <c r="F36" s="23">
        <f t="shared" si="22"/>
        <v>0</v>
      </c>
      <c r="G36" s="23">
        <f t="shared" si="22"/>
        <v>0</v>
      </c>
      <c r="H36" s="23">
        <f t="shared" si="22"/>
        <v>0</v>
      </c>
      <c r="I36" s="23">
        <f t="shared" si="22"/>
        <v>-1.3792812131095718E-16</v>
      </c>
      <c r="J36" s="23">
        <f t="shared" si="22"/>
        <v>0</v>
      </c>
      <c r="K36" s="23">
        <f t="shared" si="22"/>
        <v>0</v>
      </c>
      <c r="L36" s="23">
        <f t="shared" si="22"/>
        <v>-1.6095634563063054E-16</v>
      </c>
      <c r="M36" s="23">
        <f t="shared" si="22"/>
        <v>-1.6008359526184468E-16</v>
      </c>
      <c r="N36" s="23">
        <f t="shared" si="22"/>
        <v>-1.487845525403804E-16</v>
      </c>
      <c r="O36" s="23">
        <f t="shared" si="22"/>
        <v>-1.4121179957826239E-16</v>
      </c>
      <c r="P36" s="23">
        <f t="shared" si="22"/>
        <v>1.3932283967661507E-16</v>
      </c>
      <c r="Q36" s="23">
        <f t="shared" si="22"/>
        <v>-1.7047639989437581E-16</v>
      </c>
      <c r="R36" s="23">
        <f t="shared" si="22"/>
        <v>-2.0160129240616046E-16</v>
      </c>
      <c r="S36" s="23">
        <f t="shared" si="22"/>
        <v>-3.8694953159338158E-16</v>
      </c>
      <c r="T36" s="23">
        <f t="shared" si="22"/>
        <v>-1.6478456428719412E-16</v>
      </c>
      <c r="U36" s="23">
        <f t="shared" si="22"/>
        <v>0</v>
      </c>
      <c r="V36" s="23">
        <f t="shared" si="22"/>
        <v>0</v>
      </c>
      <c r="W36" s="23">
        <f t="shared" si="22"/>
        <v>-1.8214135551200299E-16</v>
      </c>
      <c r="X36" s="23">
        <f t="shared" si="22"/>
        <v>0</v>
      </c>
      <c r="Y36" s="23">
        <f t="shared" si="22"/>
        <v>1.6761713775665681E-16</v>
      </c>
      <c r="Z36" s="23">
        <f t="shared" si="22"/>
        <v>0</v>
      </c>
      <c r="AA36" s="23">
        <f>IFERROR((AA19-AA4)/AA4,"NA")</f>
        <v>1.5662079526443594E-16</v>
      </c>
      <c r="AB36" s="23">
        <f>IFERROR((AB19-AB4)/AB4,"NA")</f>
        <v>-1.396373311870756E-16</v>
      </c>
      <c r="AC36" s="23">
        <f>IFERROR((AC19-AC4)/AC4,"NA")</f>
        <v>1.3542076517777954E-16</v>
      </c>
      <c r="AD36" s="23">
        <f t="shared" ref="AD36:AE36" si="23">IFERROR((AD19-AD4)/AD4,"NA")</f>
        <v>0</v>
      </c>
      <c r="AE36" s="23">
        <f t="shared" si="23"/>
        <v>0</v>
      </c>
      <c r="AF36" s="23">
        <f t="shared" ref="AF36:AG36" si="24">IFERROR((AF19-AF4)/AF4,"NA")</f>
        <v>-2.0769529083510017E-2</v>
      </c>
      <c r="AG36" s="23">
        <f t="shared" si="24"/>
        <v>-1.2502272308490733E-2</v>
      </c>
      <c r="AH36" s="23"/>
      <c r="AI36" s="36"/>
    </row>
    <row r="37" spans="2:36" x14ac:dyDescent="0.2">
      <c r="B37" s="43" t="s">
        <v>91</v>
      </c>
      <c r="C37" s="23" t="str">
        <f t="shared" ref="C37:AA37" si="25">IFERROR((C20-C5)/C5,"NA")</f>
        <v>NA</v>
      </c>
      <c r="D37" s="23" t="str">
        <f t="shared" si="25"/>
        <v>NA</v>
      </c>
      <c r="E37" s="23" t="str">
        <f t="shared" si="25"/>
        <v>NA</v>
      </c>
      <c r="F37" s="23" t="str">
        <f t="shared" si="25"/>
        <v>NA</v>
      </c>
      <c r="G37" s="23" t="str">
        <f t="shared" si="25"/>
        <v>NA</v>
      </c>
      <c r="H37" s="23" t="str">
        <f t="shared" si="25"/>
        <v>NA</v>
      </c>
      <c r="I37" s="23" t="str">
        <f t="shared" si="25"/>
        <v>NA</v>
      </c>
      <c r="J37" s="23" t="str">
        <f t="shared" si="25"/>
        <v>NA</v>
      </c>
      <c r="K37" s="23" t="str">
        <f t="shared" si="25"/>
        <v>NA</v>
      </c>
      <c r="L37" s="23">
        <f t="shared" si="25"/>
        <v>-1.6095634563063054E-16</v>
      </c>
      <c r="M37" s="23">
        <f t="shared" si="25"/>
        <v>-1.6008359526184468E-16</v>
      </c>
      <c r="N37" s="23">
        <f t="shared" si="25"/>
        <v>-1.487845525403804E-16</v>
      </c>
      <c r="O37" s="23">
        <f t="shared" si="25"/>
        <v>-1.4121179957826239E-16</v>
      </c>
      <c r="P37" s="23">
        <f t="shared" si="25"/>
        <v>1.3932283967661507E-16</v>
      </c>
      <c r="Q37" s="23">
        <f t="shared" si="25"/>
        <v>-1.7047639989437581E-16</v>
      </c>
      <c r="R37" s="23">
        <f t="shared" si="25"/>
        <v>-2.0160129240616046E-16</v>
      </c>
      <c r="S37" s="23">
        <f t="shared" si="25"/>
        <v>-3.8694953159338158E-16</v>
      </c>
      <c r="T37" s="23">
        <f>IFERROR((T20-T5)/T5,"NA")</f>
        <v>-1.6478456428719412E-16</v>
      </c>
      <c r="U37" s="23">
        <f t="shared" si="25"/>
        <v>0</v>
      </c>
      <c r="V37" s="23">
        <f t="shared" si="25"/>
        <v>0</v>
      </c>
      <c r="W37" s="23">
        <f t="shared" si="25"/>
        <v>-1.8214135551200299E-16</v>
      </c>
      <c r="X37" s="23">
        <f t="shared" si="25"/>
        <v>0</v>
      </c>
      <c r="Y37" s="23">
        <f t="shared" si="25"/>
        <v>1.6761713775665681E-16</v>
      </c>
      <c r="Z37" s="23">
        <f t="shared" si="25"/>
        <v>0</v>
      </c>
      <c r="AA37" s="23">
        <f t="shared" si="25"/>
        <v>1.5662079526443594E-16</v>
      </c>
      <c r="AB37" s="23">
        <f t="shared" ref="AB37:AC39" si="26">IFERROR((AB20-AB5)/AB5,"NA")</f>
        <v>-1.396373311870756E-16</v>
      </c>
      <c r="AC37" s="23">
        <f t="shared" si="26"/>
        <v>1.3542076517777954E-16</v>
      </c>
      <c r="AD37" s="23">
        <f t="shared" ref="AD37:AE37" si="27">IFERROR((AD20-AD5)/AD5,"NA")</f>
        <v>0</v>
      </c>
      <c r="AE37" s="23">
        <f t="shared" si="27"/>
        <v>0</v>
      </c>
      <c r="AF37" s="23">
        <f t="shared" ref="AF37:AG37" si="28">IFERROR((AF20-AF5)/AF5,"NA")</f>
        <v>-2.0769529083510017E-2</v>
      </c>
      <c r="AG37" s="23">
        <f t="shared" si="28"/>
        <v>-1.2502272308490733E-2</v>
      </c>
      <c r="AH37" s="23"/>
      <c r="AI37" s="36"/>
    </row>
    <row r="38" spans="2:36" x14ac:dyDescent="0.2">
      <c r="B38" s="43" t="s">
        <v>92</v>
      </c>
      <c r="C38" s="23">
        <f t="shared" ref="C38:AA38" si="29">IFERROR((C21-C6)/C6,"NA")</f>
        <v>1.5402174345285157E-16</v>
      </c>
      <c r="D38" s="23">
        <f t="shared" si="29"/>
        <v>1.4515634147501537E-16</v>
      </c>
      <c r="E38" s="23">
        <f t="shared" si="29"/>
        <v>0</v>
      </c>
      <c r="F38" s="23">
        <f t="shared" si="29"/>
        <v>0</v>
      </c>
      <c r="G38" s="23">
        <f t="shared" si="29"/>
        <v>0</v>
      </c>
      <c r="H38" s="23">
        <f t="shared" si="29"/>
        <v>0</v>
      </c>
      <c r="I38" s="23">
        <f t="shared" si="29"/>
        <v>-1.3792812131095718E-16</v>
      </c>
      <c r="J38" s="23">
        <f t="shared" si="29"/>
        <v>0</v>
      </c>
      <c r="K38" s="23">
        <f t="shared" si="29"/>
        <v>0</v>
      </c>
      <c r="L38" s="23" t="str">
        <f t="shared" si="29"/>
        <v>NA</v>
      </c>
      <c r="M38" s="23" t="str">
        <f t="shared" si="29"/>
        <v>NA</v>
      </c>
      <c r="N38" s="23" t="str">
        <f t="shared" si="29"/>
        <v>NA</v>
      </c>
      <c r="O38" s="23" t="str">
        <f t="shared" si="29"/>
        <v>NA</v>
      </c>
      <c r="P38" s="23" t="str">
        <f t="shared" si="29"/>
        <v>NA</v>
      </c>
      <c r="Q38" s="23" t="str">
        <f t="shared" si="29"/>
        <v>NA</v>
      </c>
      <c r="R38" s="23" t="str">
        <f t="shared" si="29"/>
        <v>NA</v>
      </c>
      <c r="S38" s="23" t="str">
        <f t="shared" si="29"/>
        <v>NA</v>
      </c>
      <c r="T38" s="23" t="str">
        <f t="shared" si="29"/>
        <v>NA</v>
      </c>
      <c r="U38" s="23" t="str">
        <f t="shared" si="29"/>
        <v>NA</v>
      </c>
      <c r="V38" s="23" t="str">
        <f t="shared" si="29"/>
        <v>NA</v>
      </c>
      <c r="W38" s="23" t="str">
        <f t="shared" si="29"/>
        <v>NA</v>
      </c>
      <c r="X38" s="23" t="str">
        <f t="shared" si="29"/>
        <v>NA</v>
      </c>
      <c r="Y38" s="23" t="str">
        <f t="shared" si="29"/>
        <v>NA</v>
      </c>
      <c r="Z38" s="23" t="str">
        <f t="shared" si="29"/>
        <v>NA</v>
      </c>
      <c r="AA38" s="23" t="str">
        <f t="shared" si="29"/>
        <v>NA</v>
      </c>
      <c r="AB38" s="23" t="str">
        <f t="shared" si="26"/>
        <v>NA</v>
      </c>
      <c r="AC38" s="23" t="str">
        <f t="shared" si="26"/>
        <v>NA</v>
      </c>
      <c r="AD38" s="23" t="str">
        <f t="shared" ref="AD38:AE38" si="30">IFERROR((AD21-AD6)/AD6,"NA")</f>
        <v>NA</v>
      </c>
      <c r="AE38" s="23" t="str">
        <f t="shared" si="30"/>
        <v>NA</v>
      </c>
      <c r="AF38" s="23" t="str">
        <f t="shared" ref="AF38:AG38" si="31">IFERROR((AF21-AF6)/AF6,"NA")</f>
        <v>NA</v>
      </c>
      <c r="AG38" s="23" t="str">
        <f t="shared" si="31"/>
        <v>NA</v>
      </c>
      <c r="AH38" s="23"/>
      <c r="AI38" s="36"/>
    </row>
    <row r="39" spans="2:36" x14ac:dyDescent="0.2">
      <c r="B39" s="9" t="s">
        <v>93</v>
      </c>
      <c r="C39" s="23" t="str">
        <f t="shared" ref="C39:AA39" si="32">IFERROR((C22-C7)/C7,"NA")</f>
        <v>NA</v>
      </c>
      <c r="D39" s="23" t="str">
        <f t="shared" si="32"/>
        <v>NA</v>
      </c>
      <c r="E39" s="23" t="str">
        <f t="shared" si="32"/>
        <v>NA</v>
      </c>
      <c r="F39" s="23" t="str">
        <f t="shared" si="32"/>
        <v>NA</v>
      </c>
      <c r="G39" s="23" t="str">
        <f t="shared" si="32"/>
        <v>NA</v>
      </c>
      <c r="H39" s="23" t="str">
        <f t="shared" si="32"/>
        <v>NA</v>
      </c>
      <c r="I39" s="23" t="str">
        <f t="shared" si="32"/>
        <v>NA</v>
      </c>
      <c r="J39" s="23" t="str">
        <f t="shared" si="32"/>
        <v>NA</v>
      </c>
      <c r="K39" s="23" t="str">
        <f t="shared" si="32"/>
        <v>NA</v>
      </c>
      <c r="L39" s="23" t="str">
        <f t="shared" si="32"/>
        <v>NA</v>
      </c>
      <c r="M39" s="23" t="str">
        <f t="shared" si="32"/>
        <v>NA</v>
      </c>
      <c r="N39" s="23">
        <f t="shared" si="32"/>
        <v>0</v>
      </c>
      <c r="O39" s="23">
        <f t="shared" si="32"/>
        <v>0</v>
      </c>
      <c r="P39" s="23">
        <f t="shared" si="32"/>
        <v>2.1383121948584819E-16</v>
      </c>
      <c r="Q39" s="23">
        <f>IFERROR((Q22-Q7)/Q7,"NA")</f>
        <v>0</v>
      </c>
      <c r="R39" s="23">
        <f t="shared" si="32"/>
        <v>0</v>
      </c>
      <c r="S39" s="23">
        <f t="shared" si="32"/>
        <v>0</v>
      </c>
      <c r="T39" s="23">
        <f t="shared" si="32"/>
        <v>0</v>
      </c>
      <c r="U39" s="23">
        <f t="shared" si="32"/>
        <v>1.4267528419871872E-16</v>
      </c>
      <c r="V39" s="23">
        <f t="shared" si="32"/>
        <v>0</v>
      </c>
      <c r="W39" s="23">
        <f t="shared" si="32"/>
        <v>1.4203380214770743E-16</v>
      </c>
      <c r="X39" s="23">
        <f>IFERROR((X22-X7)/X7,"NA")</f>
        <v>-1.4253516973870558E-16</v>
      </c>
      <c r="Y39" s="23">
        <f t="shared" si="32"/>
        <v>-1.568198180466521E-16</v>
      </c>
      <c r="Z39" s="23">
        <f t="shared" si="32"/>
        <v>0</v>
      </c>
      <c r="AA39" s="23">
        <f t="shared" si="32"/>
        <v>0</v>
      </c>
      <c r="AB39" s="23">
        <f t="shared" si="26"/>
        <v>1.7081711235562296E-16</v>
      </c>
      <c r="AC39" s="23">
        <f t="shared" si="26"/>
        <v>0</v>
      </c>
      <c r="AD39" s="23">
        <f t="shared" ref="AD39" si="33">IFERROR((AD22-AD7)/AD7,"NA")</f>
        <v>-3.0323842874308855E-16</v>
      </c>
      <c r="AE39" s="23">
        <f>IFERROR((AE22-AE7)/AE7,"NA")</f>
        <v>0</v>
      </c>
      <c r="AF39" s="23">
        <f>IFERROR((AF22-AF7)/AF7,"NA")</f>
        <v>1.439199837735247E-16</v>
      </c>
      <c r="AG39" s="23">
        <f>IFERROR((AG22-AG7)/AG7,"NA")</f>
        <v>-2.4840085493771386E-2</v>
      </c>
      <c r="AH39" s="23"/>
      <c r="AI39" s="28">
        <f>AVERAGE(Q39:AG39)</f>
        <v>-1.4611814996336112E-3</v>
      </c>
    </row>
    <row r="40" spans="2:36" x14ac:dyDescent="0.2">
      <c r="B40" s="9" t="s">
        <v>94</v>
      </c>
      <c r="C40" s="23">
        <f t="shared" ref="C40:AA40" si="34">IFERROR((C25-C8)/C8,"NA")</f>
        <v>0</v>
      </c>
      <c r="D40" s="23">
        <f t="shared" si="34"/>
        <v>0</v>
      </c>
      <c r="E40" s="23">
        <f t="shared" si="34"/>
        <v>0</v>
      </c>
      <c r="F40" s="23">
        <f t="shared" si="34"/>
        <v>0</v>
      </c>
      <c r="G40" s="23">
        <f t="shared" si="34"/>
        <v>0</v>
      </c>
      <c r="H40" s="23">
        <f t="shared" si="34"/>
        <v>0</v>
      </c>
      <c r="I40" s="23">
        <f t="shared" si="34"/>
        <v>0</v>
      </c>
      <c r="J40" s="23">
        <f t="shared" si="34"/>
        <v>0</v>
      </c>
      <c r="K40" s="23">
        <f t="shared" si="34"/>
        <v>-2.1300592699140989E-16</v>
      </c>
      <c r="L40" s="23">
        <f t="shared" si="34"/>
        <v>1.9049619644636568E-16</v>
      </c>
      <c r="M40" s="23">
        <f t="shared" si="34"/>
        <v>0</v>
      </c>
      <c r="N40" s="23">
        <f t="shared" si="34"/>
        <v>1.6001180978495783E-16</v>
      </c>
      <c r="O40" s="23">
        <f t="shared" si="34"/>
        <v>1.2353658063473157E-16</v>
      </c>
      <c r="P40" s="23">
        <f t="shared" si="34"/>
        <v>0</v>
      </c>
      <c r="Q40" s="23">
        <f t="shared" si="34"/>
        <v>-1.9015234579969341E-16</v>
      </c>
      <c r="R40" s="23">
        <f t="shared" si="34"/>
        <v>-2.1438641279457984E-16</v>
      </c>
      <c r="S40" s="23">
        <f t="shared" si="34"/>
        <v>0</v>
      </c>
      <c r="T40" s="23">
        <f t="shared" si="34"/>
        <v>-1.6930964512699711E-16</v>
      </c>
      <c r="U40" s="23">
        <f t="shared" si="34"/>
        <v>-2.0588338651846017E-16</v>
      </c>
      <c r="V40" s="23">
        <f t="shared" si="34"/>
        <v>0</v>
      </c>
      <c r="W40" s="23">
        <f t="shared" si="34"/>
        <v>0</v>
      </c>
      <c r="X40" s="23">
        <f t="shared" si="34"/>
        <v>0</v>
      </c>
      <c r="Y40" s="23">
        <f t="shared" si="34"/>
        <v>1.4715239492695436E-16</v>
      </c>
      <c r="Z40" s="23">
        <f t="shared" si="34"/>
        <v>1.5745160228766742E-16</v>
      </c>
      <c r="AA40" s="23">
        <f t="shared" si="34"/>
        <v>-1.7059123574218965E-16</v>
      </c>
      <c r="AB40" s="23">
        <f t="shared" ref="AB40:AC46" si="35">IFERROR((AB25-AB8)/AB8,"NA")</f>
        <v>0</v>
      </c>
      <c r="AC40" s="23">
        <f t="shared" si="35"/>
        <v>0</v>
      </c>
      <c r="AD40" s="23">
        <f t="shared" ref="AD40:AE40" si="36">IFERROR((AD25-AD8)/AD8,"NA")</f>
        <v>0</v>
      </c>
      <c r="AE40" s="23">
        <f t="shared" si="36"/>
        <v>0</v>
      </c>
      <c r="AF40" s="23">
        <f t="shared" ref="AF40:AG40" si="37">IFERROR((AF25-AF8)/AF8,"NA")</f>
        <v>0</v>
      </c>
      <c r="AG40" s="23">
        <f t="shared" si="37"/>
        <v>5.0870579095502536E-2</v>
      </c>
      <c r="AH40" s="23"/>
      <c r="AI40" s="28"/>
    </row>
    <row r="41" spans="2:36" x14ac:dyDescent="0.2">
      <c r="B41" s="43" t="s">
        <v>95</v>
      </c>
      <c r="C41" s="23">
        <f t="shared" ref="C41:AA41" si="38">IFERROR((C26-C9)/C9,"NA")</f>
        <v>-1.0888740534766451E-3</v>
      </c>
      <c r="D41" s="23">
        <f t="shared" si="38"/>
        <v>-1.0888740534766451E-3</v>
      </c>
      <c r="E41" s="23">
        <f t="shared" si="38"/>
        <v>-1.0888740534766451E-3</v>
      </c>
      <c r="F41" s="23">
        <f t="shared" si="38"/>
        <v>-1.0888740534766451E-3</v>
      </c>
      <c r="G41" s="23">
        <f t="shared" si="38"/>
        <v>-1.0888740534766451E-3</v>
      </c>
      <c r="H41" s="23">
        <f t="shared" si="38"/>
        <v>-1.0888740534766451E-3</v>
      </c>
      <c r="I41" s="23">
        <f t="shared" si="38"/>
        <v>-1.0888740534766451E-3</v>
      </c>
      <c r="J41" s="23">
        <f t="shared" si="38"/>
        <v>-1.0841632832924465E-3</v>
      </c>
      <c r="K41" s="23">
        <f t="shared" si="38"/>
        <v>-1.1131137364976712E-3</v>
      </c>
      <c r="L41" s="23">
        <f t="shared" si="38"/>
        <v>-1.1131137364975901E-3</v>
      </c>
      <c r="M41" s="23">
        <f t="shared" si="38"/>
        <v>-1.1131137364976376E-3</v>
      </c>
      <c r="N41" s="23">
        <f t="shared" si="38"/>
        <v>-1.113113736497769E-3</v>
      </c>
      <c r="O41" s="23">
        <f t="shared" si="38"/>
        <v>-1.1131137364976877E-3</v>
      </c>
      <c r="P41" s="23">
        <f t="shared" si="38"/>
        <v>-1.1131137364976875E-3</v>
      </c>
      <c r="Q41" s="23">
        <f t="shared" si="38"/>
        <v>-1.1131137364979308E-3</v>
      </c>
      <c r="R41" s="23">
        <f t="shared" si="38"/>
        <v>-1.1131137364977105E-3</v>
      </c>
      <c r="S41" s="23">
        <f t="shared" si="38"/>
        <v>-1.1131137364977488E-3</v>
      </c>
      <c r="T41" s="23">
        <f t="shared" si="38"/>
        <v>-1.11311373649772E-3</v>
      </c>
      <c r="U41" s="23">
        <f t="shared" si="38"/>
        <v>-1.113113736497671E-3</v>
      </c>
      <c r="V41" s="23">
        <f t="shared" si="38"/>
        <v>-1.113113736497759E-3</v>
      </c>
      <c r="W41" s="23">
        <f t="shared" si="38"/>
        <v>-1.1131137364976834E-3</v>
      </c>
      <c r="X41" s="23">
        <f t="shared" si="38"/>
        <v>-1.1131137364975728E-3</v>
      </c>
      <c r="Y41" s="23">
        <f t="shared" si="38"/>
        <v>-1.113113736497656E-3</v>
      </c>
      <c r="Z41" s="23">
        <f t="shared" si="38"/>
        <v>-1.1131137364976567E-3</v>
      </c>
      <c r="AA41" s="23">
        <f t="shared" si="38"/>
        <v>-1.1131137364978302E-3</v>
      </c>
      <c r="AB41" s="23">
        <f t="shared" si="35"/>
        <v>-1.1131137364977829E-3</v>
      </c>
      <c r="AC41" s="23">
        <f t="shared" si="35"/>
        <v>-1.1131137364977508E-3</v>
      </c>
      <c r="AD41" s="23">
        <f t="shared" ref="AD41:AE41" si="39">IFERROR((AD26-AD9)/AD9,"NA")</f>
        <v>-1.1131137364978434E-3</v>
      </c>
      <c r="AE41" s="23">
        <f t="shared" si="39"/>
        <v>-1.1131137364977742E-3</v>
      </c>
      <c r="AF41" s="23">
        <f t="shared" ref="AF41:AG41" si="40">IFERROR((AF26-AF9)/AF9,"NA")</f>
        <v>-1.1131137364976838E-3</v>
      </c>
      <c r="AG41" s="23">
        <f t="shared" si="40"/>
        <v>5.861238594343355E-2</v>
      </c>
      <c r="AH41" s="23"/>
      <c r="AI41" s="28"/>
    </row>
    <row r="42" spans="2:36" x14ac:dyDescent="0.2">
      <c r="B42" s="43" t="s">
        <v>96</v>
      </c>
      <c r="C42" s="23">
        <f t="shared" ref="C42:AA42" si="41">IFERROR((C27-C10)/C10,"NA")</f>
        <v>6.8807077222631918E-3</v>
      </c>
      <c r="D42" s="23">
        <f t="shared" si="41"/>
        <v>6.9740149163871014E-3</v>
      </c>
      <c r="E42" s="23">
        <f t="shared" si="41"/>
        <v>6.9592060127163314E-3</v>
      </c>
      <c r="F42" s="23">
        <f t="shared" si="41"/>
        <v>6.9287480717241928E-3</v>
      </c>
      <c r="G42" s="23">
        <f t="shared" si="41"/>
        <v>6.9113730964380027E-3</v>
      </c>
      <c r="H42" s="23">
        <f t="shared" si="41"/>
        <v>6.9309374768194857E-3</v>
      </c>
      <c r="I42" s="23">
        <f t="shared" si="41"/>
        <v>6.8885610617279098E-3</v>
      </c>
      <c r="J42" s="23">
        <f t="shared" si="41"/>
        <v>7.4901223299720385E-3</v>
      </c>
      <c r="K42" s="23">
        <f t="shared" si="41"/>
        <v>7.473370398071155E-3</v>
      </c>
      <c r="L42" s="23">
        <f t="shared" si="41"/>
        <v>7.8389682032026127E-3</v>
      </c>
      <c r="M42" s="23">
        <f t="shared" si="41"/>
        <v>7.8610017161398447E-3</v>
      </c>
      <c r="N42" s="23">
        <f t="shared" si="41"/>
        <v>8.0682864162685015E-3</v>
      </c>
      <c r="O42" s="23">
        <f t="shared" si="41"/>
        <v>8.5080533504065022E-3</v>
      </c>
      <c r="P42" s="23">
        <f t="shared" si="41"/>
        <v>8.5874775266946389E-3</v>
      </c>
      <c r="Q42" s="23">
        <f t="shared" si="41"/>
        <v>8.6545050375633047E-3</v>
      </c>
      <c r="R42" s="23">
        <f t="shared" si="41"/>
        <v>8.5144601977707405E-3</v>
      </c>
      <c r="S42" s="23">
        <f t="shared" si="41"/>
        <v>8.4321745154342428E-3</v>
      </c>
      <c r="T42" s="23">
        <f t="shared" si="41"/>
        <v>7.3322707709723087E-3</v>
      </c>
      <c r="U42" s="23">
        <f t="shared" si="41"/>
        <v>4.2624676709586192E-3</v>
      </c>
      <c r="V42" s="23">
        <f t="shared" si="41"/>
        <v>4.2889957504161245E-3</v>
      </c>
      <c r="W42" s="23">
        <f t="shared" si="41"/>
        <v>4.7458804514730604E-3</v>
      </c>
      <c r="X42" s="23">
        <f t="shared" si="41"/>
        <v>7.6785043011784711E-3</v>
      </c>
      <c r="Y42" s="23">
        <f t="shared" si="41"/>
        <v>5.5997869663944972E-3</v>
      </c>
      <c r="Z42" s="23">
        <f t="shared" si="41"/>
        <v>5.3967846269729874E-3</v>
      </c>
      <c r="AA42" s="23">
        <f t="shared" si="41"/>
        <v>4.2249180552326989E-3</v>
      </c>
      <c r="AB42" s="23">
        <f t="shared" si="35"/>
        <v>4.1873802954645297E-3</v>
      </c>
      <c r="AC42" s="23">
        <f t="shared" si="35"/>
        <v>4.2275949953231211E-3</v>
      </c>
      <c r="AD42" s="23">
        <f t="shared" ref="AD42:AE42" si="42">IFERROR((AD27-AD10)/AD10,"NA")</f>
        <v>4.1943351284610061E-3</v>
      </c>
      <c r="AE42" s="23">
        <f t="shared" si="42"/>
        <v>4.1484043386416283E-3</v>
      </c>
      <c r="AF42" s="23">
        <f t="shared" ref="AF42:AG42" si="43">IFERROR((AF27-AF10)/AF10,"NA")</f>
        <v>4.051842306149178E-3</v>
      </c>
      <c r="AG42" s="23">
        <f t="shared" si="43"/>
        <v>-2.4239281809747666E-2</v>
      </c>
      <c r="AH42" s="23"/>
      <c r="AI42" s="28"/>
    </row>
    <row r="43" spans="2:36" x14ac:dyDescent="0.2">
      <c r="B43" s="9" t="s">
        <v>97</v>
      </c>
      <c r="C43" s="23">
        <f t="shared" ref="C43:AA43" si="44">IFERROR((C28-C11)/C11,"NA")</f>
        <v>0</v>
      </c>
      <c r="D43" s="23">
        <f t="shared" si="44"/>
        <v>0</v>
      </c>
      <c r="E43" s="23">
        <f t="shared" si="44"/>
        <v>0</v>
      </c>
      <c r="F43" s="23">
        <f t="shared" si="44"/>
        <v>0</v>
      </c>
      <c r="G43" s="23">
        <f t="shared" si="44"/>
        <v>0</v>
      </c>
      <c r="H43" s="23">
        <f t="shared" si="44"/>
        <v>0</v>
      </c>
      <c r="I43" s="23">
        <f t="shared" si="44"/>
        <v>0</v>
      </c>
      <c r="J43" s="23">
        <f t="shared" si="44"/>
        <v>0</v>
      </c>
      <c r="K43" s="23">
        <f t="shared" si="44"/>
        <v>0</v>
      </c>
      <c r="L43" s="23">
        <f t="shared" si="44"/>
        <v>0</v>
      </c>
      <c r="M43" s="23">
        <f t="shared" si="44"/>
        <v>0</v>
      </c>
      <c r="N43" s="23">
        <f t="shared" si="44"/>
        <v>-3.0735761280970956E-3</v>
      </c>
      <c r="O43" s="23">
        <f t="shared" si="44"/>
        <v>-3.0508708478722986E-3</v>
      </c>
      <c r="P43" s="23">
        <f t="shared" si="44"/>
        <v>-9.8713036264466529E-3</v>
      </c>
      <c r="Q43" s="23">
        <f t="shared" si="44"/>
        <v>-5.1040771738676983E-3</v>
      </c>
      <c r="R43" s="23">
        <f t="shared" si="44"/>
        <v>-3.5904863370750393E-3</v>
      </c>
      <c r="S43" s="23">
        <f t="shared" si="44"/>
        <v>-7.0570924784910376E-3</v>
      </c>
      <c r="T43" s="23">
        <f t="shared" si="44"/>
        <v>1.6698500907813231E-3</v>
      </c>
      <c r="U43" s="23">
        <f t="shared" si="44"/>
        <v>1.6046650848824898E-3</v>
      </c>
      <c r="V43" s="23">
        <f t="shared" si="44"/>
        <v>6.9879770417562966E-3</v>
      </c>
      <c r="W43" s="23">
        <f t="shared" si="44"/>
        <v>0</v>
      </c>
      <c r="X43" s="23">
        <f t="shared" si="44"/>
        <v>0</v>
      </c>
      <c r="Y43" s="23">
        <f t="shared" si="44"/>
        <v>0</v>
      </c>
      <c r="Z43" s="23">
        <f t="shared" si="44"/>
        <v>0</v>
      </c>
      <c r="AA43" s="23">
        <f t="shared" si="44"/>
        <v>0</v>
      </c>
      <c r="AB43" s="23">
        <f t="shared" si="35"/>
        <v>0</v>
      </c>
      <c r="AC43" s="23">
        <f t="shared" si="35"/>
        <v>0</v>
      </c>
      <c r="AD43" s="23">
        <f t="shared" ref="AD43:AE43" si="45">IFERROR((AD28-AD11)/AD11,"NA")</f>
        <v>0</v>
      </c>
      <c r="AE43" s="23">
        <f t="shared" si="45"/>
        <v>9.3492034597547329E-3</v>
      </c>
      <c r="AF43" s="23">
        <f t="shared" ref="AF43:AG43" si="46">IFERROR((AF28-AF11)/AF11,"NA")</f>
        <v>0</v>
      </c>
      <c r="AG43" s="23">
        <f t="shared" si="46"/>
        <v>1.8369286427043849E-16</v>
      </c>
      <c r="AH43" s="23"/>
      <c r="AI43" s="28">
        <f>AVERAGE(Y43:AG43)</f>
        <v>1.038800384417213E-3</v>
      </c>
    </row>
    <row r="44" spans="2:36" x14ac:dyDescent="0.2">
      <c r="B44" s="43" t="s">
        <v>98</v>
      </c>
      <c r="C44" s="23">
        <f t="shared" ref="C44:AA44" si="47">IFERROR((C29-C12)/C12,"NA")</f>
        <v>0</v>
      </c>
      <c r="D44" s="23">
        <f t="shared" si="47"/>
        <v>0</v>
      </c>
      <c r="E44" s="23">
        <f t="shared" si="47"/>
        <v>0</v>
      </c>
      <c r="F44" s="23">
        <f t="shared" si="47"/>
        <v>0</v>
      </c>
      <c r="G44" s="23">
        <f t="shared" si="47"/>
        <v>0</v>
      </c>
      <c r="H44" s="23">
        <f t="shared" si="47"/>
        <v>0</v>
      </c>
      <c r="I44" s="23">
        <f t="shared" si="47"/>
        <v>0</v>
      </c>
      <c r="J44" s="23">
        <f t="shared" si="47"/>
        <v>0</v>
      </c>
      <c r="K44" s="23">
        <f t="shared" si="47"/>
        <v>0</v>
      </c>
      <c r="L44" s="23">
        <f t="shared" si="47"/>
        <v>0</v>
      </c>
      <c r="M44" s="23">
        <f t="shared" si="47"/>
        <v>0</v>
      </c>
      <c r="N44" s="23">
        <f t="shared" si="47"/>
        <v>-3.0735761280970956E-3</v>
      </c>
      <c r="O44" s="23">
        <f t="shared" si="47"/>
        <v>-3.0508708478722986E-3</v>
      </c>
      <c r="P44" s="23">
        <f t="shared" si="47"/>
        <v>-9.8713036264466529E-3</v>
      </c>
      <c r="Q44" s="23">
        <f t="shared" si="47"/>
        <v>-5.1040771738676983E-3</v>
      </c>
      <c r="R44" s="23">
        <f t="shared" si="47"/>
        <v>-3.5904863370750393E-3</v>
      </c>
      <c r="S44" s="23">
        <f t="shared" si="47"/>
        <v>-7.0570924784910376E-3</v>
      </c>
      <c r="T44" s="23">
        <f t="shared" si="47"/>
        <v>1.6698500907813231E-3</v>
      </c>
      <c r="U44" s="23">
        <f t="shared" si="47"/>
        <v>1.6046650848824898E-3</v>
      </c>
      <c r="V44" s="23">
        <f t="shared" si="47"/>
        <v>6.9879770417562966E-3</v>
      </c>
      <c r="W44" s="23">
        <f t="shared" si="47"/>
        <v>0</v>
      </c>
      <c r="X44" s="23">
        <f t="shared" si="47"/>
        <v>0</v>
      </c>
      <c r="Y44" s="23">
        <f t="shared" si="47"/>
        <v>0</v>
      </c>
      <c r="Z44" s="23">
        <f t="shared" si="47"/>
        <v>0</v>
      </c>
      <c r="AA44" s="23">
        <f t="shared" si="47"/>
        <v>0</v>
      </c>
      <c r="AB44" s="23">
        <f t="shared" si="35"/>
        <v>0</v>
      </c>
      <c r="AC44" s="23">
        <f t="shared" si="35"/>
        <v>0</v>
      </c>
      <c r="AD44" s="23">
        <f t="shared" ref="AD44:AE44" si="48">IFERROR((AD29-AD12)/AD12,"NA")</f>
        <v>0</v>
      </c>
      <c r="AE44" s="23">
        <f t="shared" si="48"/>
        <v>9.3492034597547329E-3</v>
      </c>
      <c r="AF44" s="23">
        <f t="shared" ref="AF44:AG44" si="49">IFERROR((AF29-AF12)/AF12,"NA")</f>
        <v>0</v>
      </c>
      <c r="AG44" s="23">
        <f t="shared" si="49"/>
        <v>1.8369286427043849E-16</v>
      </c>
      <c r="AH44" s="23"/>
      <c r="AI44" s="28">
        <f>AVERAGE(Y44:AG44)</f>
        <v>1.038800384417213E-3</v>
      </c>
    </row>
    <row r="45" spans="2:36" x14ac:dyDescent="0.2">
      <c r="B45" s="43" t="s">
        <v>99</v>
      </c>
      <c r="C45" s="23" t="str">
        <f t="shared" ref="C45:AA45" si="50">IFERROR((C30-C13)/C13,"NA")</f>
        <v>NA</v>
      </c>
      <c r="D45" s="23" t="str">
        <f t="shared" si="50"/>
        <v>NA</v>
      </c>
      <c r="E45" s="23" t="str">
        <f t="shared" si="50"/>
        <v>NA</v>
      </c>
      <c r="F45" s="23" t="str">
        <f t="shared" si="50"/>
        <v>NA</v>
      </c>
      <c r="G45" s="23" t="str">
        <f t="shared" si="50"/>
        <v>NA</v>
      </c>
      <c r="H45" s="23" t="str">
        <f t="shared" si="50"/>
        <v>NA</v>
      </c>
      <c r="I45" s="23" t="str">
        <f t="shared" si="50"/>
        <v>NA</v>
      </c>
      <c r="J45" s="23" t="str">
        <f t="shared" si="50"/>
        <v>NA</v>
      </c>
      <c r="K45" s="23" t="str">
        <f t="shared" si="50"/>
        <v>NA</v>
      </c>
      <c r="L45" s="23" t="str">
        <f t="shared" si="50"/>
        <v>NA</v>
      </c>
      <c r="M45" s="23" t="str">
        <f t="shared" si="50"/>
        <v>NA</v>
      </c>
      <c r="N45" s="23" t="str">
        <f t="shared" si="50"/>
        <v>NA</v>
      </c>
      <c r="O45" s="23" t="str">
        <f t="shared" si="50"/>
        <v>NA</v>
      </c>
      <c r="P45" s="23" t="str">
        <f t="shared" si="50"/>
        <v>NA</v>
      </c>
      <c r="Q45" s="23" t="str">
        <f t="shared" si="50"/>
        <v>NA</v>
      </c>
      <c r="R45" s="23" t="str">
        <f t="shared" si="50"/>
        <v>NA</v>
      </c>
      <c r="S45" s="23" t="str">
        <f t="shared" si="50"/>
        <v>NA</v>
      </c>
      <c r="T45" s="23" t="str">
        <f t="shared" si="50"/>
        <v>NA</v>
      </c>
      <c r="U45" s="23" t="str">
        <f t="shared" si="50"/>
        <v>NA</v>
      </c>
      <c r="V45" s="23" t="str">
        <f t="shared" si="50"/>
        <v>NA</v>
      </c>
      <c r="W45" s="23" t="str">
        <f t="shared" si="50"/>
        <v>NA</v>
      </c>
      <c r="X45" s="23" t="str">
        <f t="shared" si="50"/>
        <v>NA</v>
      </c>
      <c r="Y45" s="23" t="str">
        <f t="shared" si="50"/>
        <v>NA</v>
      </c>
      <c r="Z45" s="23" t="str">
        <f t="shared" si="50"/>
        <v>NA</v>
      </c>
      <c r="AA45" s="23" t="str">
        <f t="shared" si="50"/>
        <v>NA</v>
      </c>
      <c r="AB45" s="23" t="str">
        <f t="shared" si="35"/>
        <v>NA</v>
      </c>
      <c r="AC45" s="23" t="str">
        <f t="shared" si="35"/>
        <v>NA</v>
      </c>
      <c r="AD45" s="23" t="str">
        <f t="shared" ref="AD45:AE45" si="51">IFERROR((AD30-AD13)/AD13,"NA")</f>
        <v>NA</v>
      </c>
      <c r="AE45" s="23" t="str">
        <f t="shared" si="51"/>
        <v>NA</v>
      </c>
      <c r="AF45" s="23" t="str">
        <f t="shared" ref="AF45:AG45" si="52">IFERROR((AF30-AF13)/AF13,"NA")</f>
        <v>NA</v>
      </c>
      <c r="AG45" s="23" t="str">
        <f t="shared" si="52"/>
        <v>NA</v>
      </c>
      <c r="AH45" s="23"/>
      <c r="AI45" s="36"/>
    </row>
    <row r="46" spans="2:36" ht="18" x14ac:dyDescent="0.2">
      <c r="B46" s="8" t="s">
        <v>120</v>
      </c>
      <c r="C46" s="72">
        <f t="shared" ref="C46:AA46" si="53">IFERROR((C31-C14)/C14,"NA")</f>
        <v>1.3302634275286925E-16</v>
      </c>
      <c r="D46" s="72">
        <f t="shared" si="53"/>
        <v>1.2633794200592924E-16</v>
      </c>
      <c r="E46" s="72">
        <f t="shared" si="53"/>
        <v>0</v>
      </c>
      <c r="F46" s="72">
        <f t="shared" si="53"/>
        <v>0</v>
      </c>
      <c r="G46" s="72">
        <f t="shared" si="53"/>
        <v>0</v>
      </c>
      <c r="H46" s="72">
        <f t="shared" si="53"/>
        <v>0</v>
      </c>
      <c r="I46" s="72">
        <f t="shared" si="53"/>
        <v>-1.2065700234592306E-16</v>
      </c>
      <c r="J46" s="72">
        <f t="shared" si="53"/>
        <v>0</v>
      </c>
      <c r="K46" s="72">
        <f t="shared" si="53"/>
        <v>0</v>
      </c>
      <c r="L46" s="72">
        <f t="shared" si="53"/>
        <v>-1.3941931938809971E-16</v>
      </c>
      <c r="M46" s="72">
        <f t="shared" si="53"/>
        <v>-2.7671389184245648E-16</v>
      </c>
      <c r="N46" s="72">
        <f t="shared" si="53"/>
        <v>-2.5475894341435949E-4</v>
      </c>
      <c r="O46" s="72">
        <f t="shared" si="53"/>
        <v>-2.4367440155825853E-4</v>
      </c>
      <c r="P46" s="72">
        <f t="shared" si="53"/>
        <v>-6.8698948993939162E-4</v>
      </c>
      <c r="Q46" s="72">
        <f t="shared" si="53"/>
        <v>-4.0973185859681825E-4</v>
      </c>
      <c r="R46" s="72">
        <f t="shared" si="53"/>
        <v>-3.3532445658493909E-4</v>
      </c>
      <c r="S46" s="72">
        <f t="shared" si="53"/>
        <v>-6.2419537253478722E-4</v>
      </c>
      <c r="T46" s="72">
        <f t="shared" si="53"/>
        <v>2.3274265254908091E-4</v>
      </c>
      <c r="U46" s="72">
        <f t="shared" si="53"/>
        <v>2.8896643091420681E-4</v>
      </c>
      <c r="V46" s="72">
        <f t="shared" si="53"/>
        <v>1.6999822799169788E-3</v>
      </c>
      <c r="W46" s="72">
        <f t="shared" si="53"/>
        <v>0</v>
      </c>
      <c r="X46" s="72">
        <f t="shared" si="53"/>
        <v>0</v>
      </c>
      <c r="Y46" s="72">
        <f t="shared" si="53"/>
        <v>1.9874179222838424E-16</v>
      </c>
      <c r="Z46" s="72">
        <f t="shared" si="53"/>
        <v>0</v>
      </c>
      <c r="AA46" s="72">
        <f t="shared" si="53"/>
        <v>1.1924376325010548E-16</v>
      </c>
      <c r="AB46" s="72">
        <f t="shared" si="35"/>
        <v>-2.1819772478707628E-16</v>
      </c>
      <c r="AC46" s="72">
        <f t="shared" si="35"/>
        <v>2.1609114551372865E-16</v>
      </c>
      <c r="AD46" s="72">
        <f t="shared" ref="AD46:AE46" si="54">IFERROR((AD31-AD14)/AD14,"NA")</f>
        <v>0</v>
      </c>
      <c r="AE46" s="72">
        <f t="shared" si="54"/>
        <v>1.3945426963654622E-3</v>
      </c>
      <c r="AF46" s="72">
        <f t="shared" ref="AF46:AG46" si="55">IFERROR((AF31-AF14)/AF14,"NA")</f>
        <v>-1.5881790585971847E-2</v>
      </c>
      <c r="AG46" s="72">
        <f t="shared" si="55"/>
        <v>-9.2369487010731284E-3</v>
      </c>
      <c r="AH46" s="27"/>
      <c r="AI46" s="36">
        <f>AVERAGE(C46:AG46)</f>
        <v>-7.7603805644928269E-4</v>
      </c>
      <c r="AJ46" s="5" t="s">
        <v>43</v>
      </c>
    </row>
    <row r="49" spans="3:36" x14ac:dyDescent="0.2">
      <c r="C49" s="35">
        <f t="shared" ref="C49:X49" si="56">C31-C14</f>
        <v>0</v>
      </c>
      <c r="D49" s="35">
        <f t="shared" si="56"/>
        <v>0</v>
      </c>
      <c r="E49" s="35">
        <f t="shared" si="56"/>
        <v>0</v>
      </c>
      <c r="F49" s="35">
        <f t="shared" si="56"/>
        <v>0</v>
      </c>
      <c r="G49" s="35">
        <f t="shared" si="56"/>
        <v>0</v>
      </c>
      <c r="H49" s="35">
        <f t="shared" si="56"/>
        <v>0</v>
      </c>
      <c r="I49" s="35">
        <f t="shared" si="56"/>
        <v>0</v>
      </c>
      <c r="J49" s="35">
        <f t="shared" si="56"/>
        <v>0</v>
      </c>
      <c r="K49" s="35">
        <f t="shared" si="56"/>
        <v>0</v>
      </c>
      <c r="L49" s="35">
        <f t="shared" si="56"/>
        <v>0</v>
      </c>
      <c r="M49" s="35">
        <f t="shared" si="56"/>
        <v>0</v>
      </c>
      <c r="N49" s="35">
        <f t="shared" si="56"/>
        <v>-0.450265708200277</v>
      </c>
      <c r="O49" s="35">
        <f t="shared" si="56"/>
        <v>-0.4584583157002271</v>
      </c>
      <c r="P49" s="35">
        <f t="shared" si="56"/>
        <v>-1.3308472893568251</v>
      </c>
      <c r="Q49" s="35">
        <f t="shared" si="56"/>
        <v>-0.67634154814300018</v>
      </c>
      <c r="R49" s="35">
        <f t="shared" si="56"/>
        <v>-0.48380858405039362</v>
      </c>
      <c r="S49" s="35">
        <f t="shared" si="56"/>
        <v>-0.92004152597542088</v>
      </c>
      <c r="T49" s="35">
        <f t="shared" si="56"/>
        <v>0.21948497080700236</v>
      </c>
      <c r="U49" s="35">
        <f t="shared" si="56"/>
        <v>0.22496732998934021</v>
      </c>
      <c r="V49" s="35">
        <f t="shared" si="56"/>
        <v>0.98535667127862325</v>
      </c>
      <c r="W49" s="35">
        <f t="shared" si="56"/>
        <v>0</v>
      </c>
      <c r="X49" s="35">
        <f t="shared" si="56"/>
        <v>0</v>
      </c>
      <c r="Y49" s="35">
        <f t="shared" ref="Y49:AC49" si="57">Y31-Y14</f>
        <v>0</v>
      </c>
      <c r="Z49" s="35">
        <f t="shared" si="57"/>
        <v>0</v>
      </c>
      <c r="AA49" s="35">
        <f t="shared" si="57"/>
        <v>0</v>
      </c>
      <c r="AB49" s="35">
        <f t="shared" si="57"/>
        <v>0</v>
      </c>
      <c r="AC49" s="35">
        <f t="shared" si="57"/>
        <v>0</v>
      </c>
      <c r="AD49" s="35">
        <f t="shared" ref="AD49:AE49" si="58">AD31-AD14</f>
        <v>0</v>
      </c>
      <c r="AE49" s="35">
        <f t="shared" si="58"/>
        <v>1.385837074418987</v>
      </c>
      <c r="AF49" s="35">
        <f t="shared" ref="AF49:AG49" si="59">AF31-AF14</f>
        <v>-15.74543422089846</v>
      </c>
      <c r="AG49" s="35">
        <f t="shared" si="59"/>
        <v>-9.069407489900982</v>
      </c>
      <c r="AH49" s="35"/>
      <c r="AI49" s="42">
        <f>SUM(C49:AG49)</f>
        <v>-26.318958635731633</v>
      </c>
      <c r="AJ49" s="5" t="s">
        <v>44</v>
      </c>
    </row>
    <row r="77" spans="2:2" x14ac:dyDescent="0.2">
      <c r="B77" s="10" t="s">
        <v>141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J78"/>
  <sheetViews>
    <sheetView tabSelected="1" topLeftCell="B1" zoomScale="75" zoomScaleNormal="75" workbookViewId="0">
      <pane ySplit="1" topLeftCell="A2" activePane="bottomLeft" state="frozen"/>
      <selection activeCell="B73" sqref="B73"/>
      <selection pane="bottomLeft" activeCell="B36" sqref="A36:XFD36"/>
    </sheetView>
  </sheetViews>
  <sheetFormatPr defaultColWidth="9.140625" defaultRowHeight="15" x14ac:dyDescent="0.2"/>
  <cols>
    <col min="1" max="1" width="3.28515625" style="5" customWidth="1"/>
    <col min="2" max="2" width="41.85546875" style="5" customWidth="1"/>
    <col min="3" max="33" width="9.28515625" style="5" bestFit="1" customWidth="1"/>
    <col min="34" max="34" width="9.28515625" style="5" customWidth="1"/>
    <col min="35" max="35" width="10" style="5" bestFit="1" customWidth="1"/>
    <col min="36" max="16384" width="9.140625" style="5"/>
  </cols>
  <sheetData>
    <row r="1" spans="2:36" ht="15.75" customHeight="1" x14ac:dyDescent="0.2">
      <c r="B1" s="19" t="s">
        <v>125</v>
      </c>
    </row>
    <row r="2" spans="2:36" ht="15.75" customHeight="1" x14ac:dyDescent="0.2">
      <c r="B2" s="10" t="s">
        <v>135</v>
      </c>
      <c r="AJ2" s="20"/>
    </row>
    <row r="4" spans="2:36" x14ac:dyDescent="0.2">
      <c r="B4" s="4" t="s">
        <v>4</v>
      </c>
      <c r="C4" s="4">
        <v>1990</v>
      </c>
      <c r="D4" s="4">
        <v>1991</v>
      </c>
      <c r="E4" s="4">
        <v>1992</v>
      </c>
      <c r="F4" s="4">
        <v>1993</v>
      </c>
      <c r="G4" s="4">
        <v>1994</v>
      </c>
      <c r="H4" s="4">
        <v>1995</v>
      </c>
      <c r="I4" s="4">
        <v>1996</v>
      </c>
      <c r="J4" s="4">
        <v>1997</v>
      </c>
      <c r="K4" s="4">
        <v>1998</v>
      </c>
      <c r="L4" s="4">
        <v>1999</v>
      </c>
      <c r="M4" s="4">
        <v>2000</v>
      </c>
      <c r="N4" s="4">
        <v>2001</v>
      </c>
      <c r="O4" s="4">
        <v>2002</v>
      </c>
      <c r="P4" s="4">
        <v>2003</v>
      </c>
      <c r="Q4" s="4">
        <v>2004</v>
      </c>
      <c r="R4" s="4">
        <v>2005</v>
      </c>
      <c r="S4" s="4">
        <v>2006</v>
      </c>
      <c r="T4" s="4">
        <v>2007</v>
      </c>
      <c r="U4" s="4">
        <v>2008</v>
      </c>
      <c r="V4" s="4">
        <v>2009</v>
      </c>
      <c r="W4" s="4">
        <v>2010</v>
      </c>
      <c r="X4" s="4">
        <v>2011</v>
      </c>
      <c r="Y4" s="4">
        <v>2012</v>
      </c>
      <c r="Z4" s="4">
        <v>2013</v>
      </c>
      <c r="AA4" s="4">
        <v>2014</v>
      </c>
      <c r="AB4" s="4">
        <v>2015</v>
      </c>
      <c r="AC4" s="4">
        <v>2016</v>
      </c>
      <c r="AD4" s="4">
        <v>2017</v>
      </c>
      <c r="AE4" s="4">
        <v>2018</v>
      </c>
      <c r="AF4" s="4">
        <v>2019</v>
      </c>
      <c r="AG4" s="4">
        <v>2020</v>
      </c>
      <c r="AH4" s="4"/>
    </row>
    <row r="5" spans="2:36" x14ac:dyDescent="0.2">
      <c r="B5" s="9" t="s">
        <v>5</v>
      </c>
      <c r="C5" s="25">
        <v>31067.64942831836</v>
      </c>
      <c r="D5" s="25">
        <v>31916.649908293781</v>
      </c>
      <c r="E5" s="25">
        <v>31797.774592885042</v>
      </c>
      <c r="F5" s="25">
        <v>31974.446033249646</v>
      </c>
      <c r="G5" s="25">
        <v>32935.304645345728</v>
      </c>
      <c r="H5" s="25">
        <v>33841.011162988136</v>
      </c>
      <c r="I5" s="25">
        <v>35451.932128470857</v>
      </c>
      <c r="J5" s="25">
        <v>36554.883619213848</v>
      </c>
      <c r="K5" s="25">
        <v>38763.205351461562</v>
      </c>
      <c r="L5" s="25">
        <v>40175.82581340515</v>
      </c>
      <c r="M5" s="25">
        <v>42480.663779787901</v>
      </c>
      <c r="N5" s="25">
        <v>44586.630077188973</v>
      </c>
      <c r="O5" s="25">
        <v>43361.766647154262</v>
      </c>
      <c r="P5" s="25">
        <v>44074.411147373132</v>
      </c>
      <c r="Q5" s="25">
        <v>43794.641780905724</v>
      </c>
      <c r="R5" s="25">
        <v>45696.947124529448</v>
      </c>
      <c r="S5" s="25">
        <v>45212.377349296519</v>
      </c>
      <c r="T5" s="25">
        <v>45146.072197826245</v>
      </c>
      <c r="U5" s="25">
        <v>45252.994917376789</v>
      </c>
      <c r="V5" s="25">
        <v>40785.55731563014</v>
      </c>
      <c r="W5" s="25">
        <v>40457.011480850735</v>
      </c>
      <c r="X5" s="25">
        <v>36910.801746765363</v>
      </c>
      <c r="Y5" s="25">
        <v>36998.376665172858</v>
      </c>
      <c r="Z5" s="25">
        <v>35850.024754693979</v>
      </c>
      <c r="AA5" s="25">
        <v>35189.862248574413</v>
      </c>
      <c r="AB5" s="25">
        <v>36855.972567533587</v>
      </c>
      <c r="AC5" s="25">
        <v>38366.91559654539</v>
      </c>
      <c r="AD5" s="25">
        <v>37057.353555237911</v>
      </c>
      <c r="AE5" s="25">
        <v>36835.033446153393</v>
      </c>
      <c r="AF5" s="25">
        <v>35255.720350432493</v>
      </c>
      <c r="AG5" s="25">
        <v>33152.032432235828</v>
      </c>
      <c r="AH5" s="25"/>
    </row>
    <row r="6" spans="2:36" x14ac:dyDescent="0.2">
      <c r="B6" s="9" t="s">
        <v>12</v>
      </c>
      <c r="C6" s="25">
        <v>3197.4023231175606</v>
      </c>
      <c r="D6" s="25">
        <v>2922.5984618209482</v>
      </c>
      <c r="E6" s="25">
        <v>2848.3296549092111</v>
      </c>
      <c r="F6" s="25">
        <v>2852.9085624877507</v>
      </c>
      <c r="G6" s="25">
        <v>3131.6379739704171</v>
      </c>
      <c r="H6" s="25">
        <v>3117.339235864436</v>
      </c>
      <c r="I6" s="25">
        <v>3293.0356398809413</v>
      </c>
      <c r="J6" s="25">
        <v>3747.9956370599066</v>
      </c>
      <c r="K6" s="25">
        <v>3555.2774396648997</v>
      </c>
      <c r="L6" s="25">
        <v>3646.2369497000127</v>
      </c>
      <c r="M6" s="25">
        <v>4409.4489159867107</v>
      </c>
      <c r="N6" s="25">
        <v>4484.5133701409204</v>
      </c>
      <c r="O6" s="25">
        <v>3994.8992000422368</v>
      </c>
      <c r="P6" s="25">
        <v>3428.3561379095408</v>
      </c>
      <c r="Q6" s="25">
        <v>3617.3213511019785</v>
      </c>
      <c r="R6" s="25">
        <v>3909.143504104532</v>
      </c>
      <c r="S6" s="25">
        <v>3834.6761135171196</v>
      </c>
      <c r="T6" s="25">
        <v>3889.646548955332</v>
      </c>
      <c r="U6" s="25">
        <v>3607.8271009749969</v>
      </c>
      <c r="V6" s="25">
        <v>2759.6922263549422</v>
      </c>
      <c r="W6" s="25">
        <v>2545.4935504759351</v>
      </c>
      <c r="X6" s="25">
        <v>2436.3478943378318</v>
      </c>
      <c r="Y6" s="25">
        <v>2641.8662767539599</v>
      </c>
      <c r="Z6" s="25">
        <v>2593.1350787437332</v>
      </c>
      <c r="AA6" s="25">
        <v>3000.4827173310932</v>
      </c>
      <c r="AB6" s="25">
        <v>3188.8811215685855</v>
      </c>
      <c r="AC6" s="25">
        <v>3410.645004820828</v>
      </c>
      <c r="AD6" s="25">
        <v>3417.5124587333357</v>
      </c>
      <c r="AE6" s="25">
        <v>3166.7773907715714</v>
      </c>
      <c r="AF6" s="25">
        <v>3131.9106888419738</v>
      </c>
      <c r="AG6" s="25">
        <v>2844.4379003996978</v>
      </c>
      <c r="AH6" s="25"/>
    </row>
    <row r="7" spans="2:36" x14ac:dyDescent="0.2">
      <c r="B7" s="9" t="s">
        <v>8</v>
      </c>
      <c r="C7" s="25">
        <v>19702.888482527829</v>
      </c>
      <c r="D7" s="25">
        <v>19953.384356943501</v>
      </c>
      <c r="E7" s="25">
        <v>20111.303268599324</v>
      </c>
      <c r="F7" s="25">
        <v>20469.003998682081</v>
      </c>
      <c r="G7" s="25">
        <v>20573.938194417657</v>
      </c>
      <c r="H7" s="25">
        <v>21140.744839637282</v>
      </c>
      <c r="I7" s="25">
        <v>21687.713795481322</v>
      </c>
      <c r="J7" s="25">
        <v>21859.400909923424</v>
      </c>
      <c r="K7" s="25">
        <v>22446.377429293032</v>
      </c>
      <c r="L7" s="25">
        <v>22164.385797642542</v>
      </c>
      <c r="M7" s="25">
        <v>21236.091222686093</v>
      </c>
      <c r="N7" s="25">
        <v>20986.831144667172</v>
      </c>
      <c r="O7" s="25">
        <v>20666.71473278799</v>
      </c>
      <c r="P7" s="25">
        <v>20948.68311251044</v>
      </c>
      <c r="Q7" s="25">
        <v>20654.39344134053</v>
      </c>
      <c r="R7" s="25">
        <v>20543.960792751532</v>
      </c>
      <c r="S7" s="25">
        <v>20459.276010861497</v>
      </c>
      <c r="T7" s="25">
        <v>19866.289731574419</v>
      </c>
      <c r="U7" s="25">
        <v>19688.354651997812</v>
      </c>
      <c r="V7" s="25">
        <v>19374.805700864341</v>
      </c>
      <c r="W7" s="25">
        <v>19386.005904462065</v>
      </c>
      <c r="X7" s="25">
        <v>18790.862876569798</v>
      </c>
      <c r="Y7" s="25">
        <v>19701.828394825334</v>
      </c>
      <c r="Z7" s="25">
        <v>20512.379792142096</v>
      </c>
      <c r="AA7" s="25">
        <v>20075.573924589393</v>
      </c>
      <c r="AB7" s="25">
        <v>20637.176671840876</v>
      </c>
      <c r="AC7" s="25">
        <v>21154.324725717452</v>
      </c>
      <c r="AD7" s="25">
        <v>21871.19712899733</v>
      </c>
      <c r="AE7" s="25">
        <v>22658.999790303336</v>
      </c>
      <c r="AF7" s="25">
        <v>21772.070180530161</v>
      </c>
      <c r="AG7" s="25">
        <v>22074.238543067357</v>
      </c>
      <c r="AH7" s="25"/>
    </row>
    <row r="8" spans="2:36" x14ac:dyDescent="0.2">
      <c r="B8" s="9" t="s">
        <v>6</v>
      </c>
      <c r="C8" s="25">
        <v>6223.5681482759401</v>
      </c>
      <c r="D8" s="25">
        <v>6140.5805479813453</v>
      </c>
      <c r="E8" s="25">
        <v>5864.3171146297464</v>
      </c>
      <c r="F8" s="25">
        <v>6079.6177799557372</v>
      </c>
      <c r="G8" s="25">
        <v>6039.2095202148248</v>
      </c>
      <c r="H8" s="25">
        <v>7103.5315799755053</v>
      </c>
      <c r="I8" s="25">
        <v>6752.7754071254649</v>
      </c>
      <c r="J8" s="25">
        <v>6082.4530099566337</v>
      </c>
      <c r="K8" s="25">
        <v>5848.6379465675063</v>
      </c>
      <c r="L8" s="25">
        <v>6020.2455654934301</v>
      </c>
      <c r="M8" s="25">
        <v>7626.3191600509435</v>
      </c>
      <c r="N8" s="25">
        <v>8922.8815165285232</v>
      </c>
      <c r="O8" s="25">
        <v>8464.067218631928</v>
      </c>
      <c r="P8" s="25">
        <v>8829.4887438925107</v>
      </c>
      <c r="Q8" s="25">
        <v>7375.0250000890637</v>
      </c>
      <c r="R8" s="25">
        <v>7856.050704293646</v>
      </c>
      <c r="S8" s="25">
        <v>8058.5620080717772</v>
      </c>
      <c r="T8" s="25">
        <v>7165.6227378423555</v>
      </c>
      <c r="U8" s="25">
        <v>6607.0092676585464</v>
      </c>
      <c r="V8" s="25">
        <v>6147.582407754724</v>
      </c>
      <c r="W8" s="25">
        <v>7861.3720909188542</v>
      </c>
      <c r="X8" s="25">
        <v>7031.9791724109118</v>
      </c>
      <c r="Y8" s="25">
        <v>6227.3158117483708</v>
      </c>
      <c r="Z8" s="25">
        <v>6908.6751505440598</v>
      </c>
      <c r="AA8" s="25">
        <v>6639.4797172306417</v>
      </c>
      <c r="AB8" s="25">
        <v>7272.3468476775943</v>
      </c>
      <c r="AC8" s="25">
        <v>6549.1889511499121</v>
      </c>
      <c r="AD8" s="25">
        <v>8262.3062106090965</v>
      </c>
      <c r="AE8" s="25">
        <v>6860.436574082486</v>
      </c>
      <c r="AF8" s="25">
        <v>6899.2785469051496</v>
      </c>
      <c r="AG8" s="25">
        <v>6943.1986212929287</v>
      </c>
      <c r="AH8" s="25"/>
    </row>
    <row r="9" spans="2:36" x14ac:dyDescent="0.2">
      <c r="B9" s="9" t="s">
        <v>9</v>
      </c>
      <c r="C9" s="25">
        <v>1709.2379654880629</v>
      </c>
      <c r="D9" s="25">
        <v>1799.7259717319239</v>
      </c>
      <c r="E9" s="25">
        <v>1872.6110167758234</v>
      </c>
      <c r="F9" s="25">
        <v>1928.6353960838103</v>
      </c>
      <c r="G9" s="25">
        <v>1978.8855789392078</v>
      </c>
      <c r="H9" s="25">
        <v>2019.7605435458229</v>
      </c>
      <c r="I9" s="25">
        <v>1884.4631560740495</v>
      </c>
      <c r="J9" s="25">
        <v>1577.0810241243619</v>
      </c>
      <c r="K9" s="25">
        <v>1626.6955525074786</v>
      </c>
      <c r="L9" s="25">
        <v>1630.8620386411067</v>
      </c>
      <c r="M9" s="25">
        <v>1643.3846087690033</v>
      </c>
      <c r="N9" s="25">
        <v>1767.4186513952125</v>
      </c>
      <c r="O9" s="25">
        <v>1881.4381517650622</v>
      </c>
      <c r="P9" s="25">
        <v>1937.2163749903045</v>
      </c>
      <c r="Q9" s="25">
        <v>1650.6930909869236</v>
      </c>
      <c r="R9" s="25">
        <v>1442.807330481254</v>
      </c>
      <c r="S9" s="25">
        <v>1473.9640286649931</v>
      </c>
      <c r="T9" s="25">
        <v>943.03716316336522</v>
      </c>
      <c r="U9" s="25">
        <v>778.52409803314742</v>
      </c>
      <c r="V9" s="25">
        <v>579.62761313414433</v>
      </c>
      <c r="W9" s="25">
        <v>564.23841869714192</v>
      </c>
      <c r="X9" s="25">
        <v>660.89511165463887</v>
      </c>
      <c r="Y9" s="25">
        <v>572.03286961895321</v>
      </c>
      <c r="Z9" s="25">
        <v>745.87470708754279</v>
      </c>
      <c r="AA9" s="25">
        <v>953.3986065431842</v>
      </c>
      <c r="AB9" s="25">
        <v>1042.0533745945791</v>
      </c>
      <c r="AC9" s="25">
        <v>1052.2119030036172</v>
      </c>
      <c r="AD9" s="25">
        <v>1027.0004506462546</v>
      </c>
      <c r="AE9" s="25">
        <v>993.75736435380452</v>
      </c>
      <c r="AF9" s="25">
        <v>991.41429523735201</v>
      </c>
      <c r="AG9" s="25">
        <v>981.86184457723925</v>
      </c>
      <c r="AH9" s="25"/>
    </row>
    <row r="10" spans="2:36" x14ac:dyDescent="0.2">
      <c r="B10" s="9" t="s">
        <v>10</v>
      </c>
      <c r="C10" s="25" t="s">
        <v>76</v>
      </c>
      <c r="D10" s="25" t="s">
        <v>76</v>
      </c>
      <c r="E10" s="25" t="s">
        <v>76</v>
      </c>
      <c r="F10" s="25" t="s">
        <v>76</v>
      </c>
      <c r="G10" s="25" t="s">
        <v>76</v>
      </c>
      <c r="H10" s="25" t="s">
        <v>76</v>
      </c>
      <c r="I10" s="25" t="s">
        <v>76</v>
      </c>
      <c r="J10" s="25" t="s">
        <v>76</v>
      </c>
      <c r="K10" s="25" t="s">
        <v>76</v>
      </c>
      <c r="L10" s="25" t="s">
        <v>76</v>
      </c>
      <c r="M10" s="25" t="s">
        <v>76</v>
      </c>
      <c r="N10" s="25" t="s">
        <v>76</v>
      </c>
      <c r="O10" s="25" t="s">
        <v>76</v>
      </c>
      <c r="P10" s="25" t="s">
        <v>76</v>
      </c>
      <c r="Q10" s="25" t="s">
        <v>76</v>
      </c>
      <c r="R10" s="25" t="s">
        <v>76</v>
      </c>
      <c r="S10" s="25" t="s">
        <v>76</v>
      </c>
      <c r="T10" s="25" t="s">
        <v>76</v>
      </c>
      <c r="U10" s="25" t="s">
        <v>76</v>
      </c>
      <c r="V10" s="25" t="s">
        <v>76</v>
      </c>
      <c r="W10" s="25" t="s">
        <v>76</v>
      </c>
      <c r="X10" s="25" t="s">
        <v>76</v>
      </c>
      <c r="Y10" s="25" t="s">
        <v>76</v>
      </c>
      <c r="Z10" s="25" t="s">
        <v>76</v>
      </c>
      <c r="AA10" s="25" t="s">
        <v>76</v>
      </c>
      <c r="AB10" s="25" t="s">
        <v>76</v>
      </c>
      <c r="AC10" s="25" t="s">
        <v>76</v>
      </c>
      <c r="AD10" s="25" t="s">
        <v>76</v>
      </c>
      <c r="AE10" s="25" t="s">
        <v>76</v>
      </c>
      <c r="AF10" s="25" t="s">
        <v>76</v>
      </c>
      <c r="AG10" s="25" t="s">
        <v>76</v>
      </c>
      <c r="AH10" s="25"/>
    </row>
    <row r="11" spans="2:36" s="19" customFormat="1" x14ac:dyDescent="0.2">
      <c r="B11" s="8" t="s">
        <v>48</v>
      </c>
      <c r="C11" s="26">
        <f>SUM(C5,C6,C7,C9)</f>
        <v>55677.178199451817</v>
      </c>
      <c r="D11" s="26">
        <f t="shared" ref="D11:AG11" si="0">SUM(D5,D6,D7,D9)</f>
        <v>56592.358698790151</v>
      </c>
      <c r="E11" s="26">
        <f t="shared" si="0"/>
        <v>56630.018533169401</v>
      </c>
      <c r="F11" s="26">
        <f t="shared" si="0"/>
        <v>57224.993990503288</v>
      </c>
      <c r="G11" s="26">
        <f t="shared" si="0"/>
        <v>58619.766392673017</v>
      </c>
      <c r="H11" s="26">
        <f t="shared" si="0"/>
        <v>60118.85578203568</v>
      </c>
      <c r="I11" s="26">
        <f t="shared" si="0"/>
        <v>62317.14471990717</v>
      </c>
      <c r="J11" s="26">
        <f t="shared" si="0"/>
        <v>63739.361190321535</v>
      </c>
      <c r="K11" s="26">
        <f t="shared" si="0"/>
        <v>66391.555772926964</v>
      </c>
      <c r="L11" s="26">
        <f t="shared" si="0"/>
        <v>67617.310599388802</v>
      </c>
      <c r="M11" s="26">
        <f t="shared" si="0"/>
        <v>69769.588527229702</v>
      </c>
      <c r="N11" s="26">
        <f t="shared" si="0"/>
        <v>71825.393243392289</v>
      </c>
      <c r="O11" s="26">
        <f t="shared" si="0"/>
        <v>69904.818731749547</v>
      </c>
      <c r="P11" s="26">
        <f t="shared" si="0"/>
        <v>70388.666772783414</v>
      </c>
      <c r="Q11" s="26">
        <f t="shared" si="0"/>
        <v>69717.049664335151</v>
      </c>
      <c r="R11" s="26">
        <f t="shared" si="0"/>
        <v>71592.858751866777</v>
      </c>
      <c r="S11" s="26">
        <f t="shared" si="0"/>
        <v>70980.293502340137</v>
      </c>
      <c r="T11" s="26">
        <f t="shared" si="0"/>
        <v>69845.045641519362</v>
      </c>
      <c r="U11" s="26">
        <f t="shared" si="0"/>
        <v>69327.70076838274</v>
      </c>
      <c r="V11" s="26">
        <f t="shared" si="0"/>
        <v>63499.68285598357</v>
      </c>
      <c r="W11" s="26">
        <f t="shared" si="0"/>
        <v>62952.749354485873</v>
      </c>
      <c r="X11" s="26">
        <f t="shared" si="0"/>
        <v>58798.90762932763</v>
      </c>
      <c r="Y11" s="26">
        <f t="shared" si="0"/>
        <v>59914.104206371107</v>
      </c>
      <c r="Z11" s="26">
        <f t="shared" si="0"/>
        <v>59701.414332667351</v>
      </c>
      <c r="AA11" s="26">
        <f t="shared" si="0"/>
        <v>59219.317497038079</v>
      </c>
      <c r="AB11" s="26">
        <f t="shared" si="0"/>
        <v>61724.083735537628</v>
      </c>
      <c r="AC11" s="26">
        <f t="shared" si="0"/>
        <v>63984.097230087289</v>
      </c>
      <c r="AD11" s="26">
        <f t="shared" si="0"/>
        <v>63373.063593614832</v>
      </c>
      <c r="AE11" s="26">
        <f t="shared" si="0"/>
        <v>63654.567991582109</v>
      </c>
      <c r="AF11" s="26">
        <f t="shared" si="0"/>
        <v>61151.11551504198</v>
      </c>
      <c r="AG11" s="26">
        <f t="shared" si="0"/>
        <v>59052.57072028012</v>
      </c>
      <c r="AH11" s="26"/>
    </row>
    <row r="12" spans="2:36" ht="16.5" customHeight="1" x14ac:dyDescent="0.2">
      <c r="B12" s="20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2:36" x14ac:dyDescent="0.2">
      <c r="B13" s="19" t="s">
        <v>127</v>
      </c>
    </row>
    <row r="14" spans="2:36" ht="18" x14ac:dyDescent="0.2">
      <c r="B14" s="10" t="s">
        <v>136</v>
      </c>
    </row>
    <row r="15" spans="2:36" x14ac:dyDescent="0.2">
      <c r="B15" s="9"/>
    </row>
    <row r="16" spans="2:36" x14ac:dyDescent="0.2">
      <c r="B16" s="4" t="s">
        <v>4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  <c r="AE16" s="4">
        <v>2018</v>
      </c>
      <c r="AF16" s="4">
        <v>2019</v>
      </c>
      <c r="AG16" s="4">
        <v>2020</v>
      </c>
      <c r="AH16" s="4"/>
    </row>
    <row r="17" spans="2:35" x14ac:dyDescent="0.2">
      <c r="B17" s="9" t="s">
        <v>5</v>
      </c>
      <c r="C17" s="37">
        <v>31067.589363632247</v>
      </c>
      <c r="D17" s="37">
        <v>31916.608316654059</v>
      </c>
      <c r="E17" s="37">
        <v>31797.670767279786</v>
      </c>
      <c r="F17" s="37">
        <v>31974.257505828107</v>
      </c>
      <c r="G17" s="37">
        <v>32934.917720367528</v>
      </c>
      <c r="H17" s="37">
        <v>33840.383718720761</v>
      </c>
      <c r="I17" s="37">
        <v>35450.810560039972</v>
      </c>
      <c r="J17" s="37">
        <v>36552.750044949862</v>
      </c>
      <c r="K17" s="37">
        <v>38759.969851456335</v>
      </c>
      <c r="L17" s="37">
        <v>40174.80409761436</v>
      </c>
      <c r="M17" s="37">
        <v>42479.428694071277</v>
      </c>
      <c r="N17" s="37">
        <v>44585.366378312567</v>
      </c>
      <c r="O17" s="37">
        <v>43360.543099901406</v>
      </c>
      <c r="P17" s="37">
        <v>44073.366829072889</v>
      </c>
      <c r="Q17" s="37">
        <v>43793.635710762981</v>
      </c>
      <c r="R17" s="37">
        <v>45695.880657287496</v>
      </c>
      <c r="S17" s="37">
        <v>45211.318034664015</v>
      </c>
      <c r="T17" s="37">
        <v>45145.141141781016</v>
      </c>
      <c r="U17" s="37">
        <v>45252.193705212114</v>
      </c>
      <c r="V17" s="37">
        <v>40784.938364375361</v>
      </c>
      <c r="W17" s="37">
        <v>40455.36161109645</v>
      </c>
      <c r="X17" s="37">
        <v>36909.395169974705</v>
      </c>
      <c r="Y17" s="37">
        <v>36998.035300761745</v>
      </c>
      <c r="Z17" s="37">
        <v>35849.873650554575</v>
      </c>
      <c r="AA17" s="37">
        <v>35189.699145587765</v>
      </c>
      <c r="AB17" s="37">
        <v>36855.979699215437</v>
      </c>
      <c r="AC17" s="37">
        <v>38366.918580233607</v>
      </c>
      <c r="AD17" s="37">
        <v>37057.275185439859</v>
      </c>
      <c r="AE17" s="37">
        <v>36834.88110187144</v>
      </c>
      <c r="AF17" s="37">
        <v>35257.933069856444</v>
      </c>
      <c r="AG17" s="37">
        <v>33122.210802011687</v>
      </c>
      <c r="AH17" s="37"/>
      <c r="AI17" s="54"/>
    </row>
    <row r="18" spans="2:35" x14ac:dyDescent="0.2">
      <c r="B18" s="9" t="s">
        <v>12</v>
      </c>
      <c r="C18" s="37">
        <v>3197.4023231176334</v>
      </c>
      <c r="D18" s="37">
        <v>2922.5984618209368</v>
      </c>
      <c r="E18" s="37">
        <v>2848.3296549093193</v>
      </c>
      <c r="F18" s="37">
        <v>2846.3949822971867</v>
      </c>
      <c r="G18" s="37">
        <v>3123.588497262173</v>
      </c>
      <c r="H18" s="37">
        <v>3107.744337241119</v>
      </c>
      <c r="I18" s="37">
        <v>3282.9141693738843</v>
      </c>
      <c r="J18" s="37">
        <v>3717.6140964260176</v>
      </c>
      <c r="K18" s="37">
        <v>3512.1791745477017</v>
      </c>
      <c r="L18" s="37">
        <v>3639.3331078381379</v>
      </c>
      <c r="M18" s="37">
        <v>4406.8183061612435</v>
      </c>
      <c r="N18" s="37">
        <v>4485.0581605359075</v>
      </c>
      <c r="O18" s="37">
        <v>4002.2894585687536</v>
      </c>
      <c r="P18" s="37">
        <v>3427.0929353940123</v>
      </c>
      <c r="Q18" s="37">
        <v>3623.7861963076448</v>
      </c>
      <c r="R18" s="37">
        <v>3905.7525867852187</v>
      </c>
      <c r="S18" s="37">
        <v>3840.2732309384778</v>
      </c>
      <c r="T18" s="37">
        <v>3900.6218064513587</v>
      </c>
      <c r="U18" s="37">
        <v>3645.682885641299</v>
      </c>
      <c r="V18" s="37">
        <v>2803.8988172650652</v>
      </c>
      <c r="W18" s="37">
        <v>2584.6110256355382</v>
      </c>
      <c r="X18" s="37">
        <v>2461.2017531701808</v>
      </c>
      <c r="Y18" s="37">
        <v>2663.0222925355811</v>
      </c>
      <c r="Z18" s="37">
        <v>2611.7194675378369</v>
      </c>
      <c r="AA18" s="37">
        <v>3021.4028287748029</v>
      </c>
      <c r="AB18" s="37">
        <v>3205.6524217673714</v>
      </c>
      <c r="AC18" s="37">
        <v>3424.738811625783</v>
      </c>
      <c r="AD18" s="37">
        <v>3442.5870691655909</v>
      </c>
      <c r="AE18" s="37">
        <v>3184.8780871562049</v>
      </c>
      <c r="AF18" s="37">
        <v>3141.6561875544808</v>
      </c>
      <c r="AG18" s="37">
        <v>2828.0150169806093</v>
      </c>
      <c r="AH18" s="37"/>
      <c r="AI18" s="54"/>
    </row>
    <row r="19" spans="2:35" x14ac:dyDescent="0.2">
      <c r="B19" s="9" t="s">
        <v>8</v>
      </c>
      <c r="C19" s="37">
        <v>19668.606347909561</v>
      </c>
      <c r="D19" s="37">
        <v>19914.530053658931</v>
      </c>
      <c r="E19" s="37">
        <v>20070.946108177148</v>
      </c>
      <c r="F19" s="37">
        <v>20437.53803590528</v>
      </c>
      <c r="G19" s="37">
        <v>20556.232325577384</v>
      </c>
      <c r="H19" s="37">
        <v>21112.769111202182</v>
      </c>
      <c r="I19" s="37">
        <v>21626.980245971823</v>
      </c>
      <c r="J19" s="37">
        <v>21836.170605936641</v>
      </c>
      <c r="K19" s="37">
        <v>22393.611413779414</v>
      </c>
      <c r="L19" s="37">
        <v>22078.409497642035</v>
      </c>
      <c r="M19" s="37">
        <v>21182.750820346402</v>
      </c>
      <c r="N19" s="37">
        <v>20977.061385273417</v>
      </c>
      <c r="O19" s="37">
        <v>20731.388171983301</v>
      </c>
      <c r="P19" s="37">
        <v>21032.152144071802</v>
      </c>
      <c r="Q19" s="37">
        <v>20655.584811324796</v>
      </c>
      <c r="R19" s="37">
        <v>20487.522144994859</v>
      </c>
      <c r="S19" s="37">
        <v>20494.828147967048</v>
      </c>
      <c r="T19" s="37">
        <v>19885.847394464708</v>
      </c>
      <c r="U19" s="37">
        <v>19653.809793538094</v>
      </c>
      <c r="V19" s="37">
        <v>19358.80842183749</v>
      </c>
      <c r="W19" s="37">
        <v>19427.950931649833</v>
      </c>
      <c r="X19" s="37">
        <v>18821.033674281982</v>
      </c>
      <c r="Y19" s="37">
        <v>19706.416769587755</v>
      </c>
      <c r="Z19" s="37">
        <v>20504.138754736541</v>
      </c>
      <c r="AA19" s="37">
        <v>20056.241500333777</v>
      </c>
      <c r="AB19" s="37">
        <v>20620.342816533506</v>
      </c>
      <c r="AC19" s="37">
        <v>21161.487875248273</v>
      </c>
      <c r="AD19" s="37">
        <v>21897.672039454294</v>
      </c>
      <c r="AE19" s="37">
        <v>22719.205917840132</v>
      </c>
      <c r="AF19" s="37">
        <v>21789.780503166527</v>
      </c>
      <c r="AG19" s="37">
        <v>22133.282338268564</v>
      </c>
      <c r="AH19" s="37"/>
      <c r="AI19" s="54"/>
    </row>
    <row r="20" spans="2:35" x14ac:dyDescent="0.2">
      <c r="B20" s="9" t="s">
        <v>49</v>
      </c>
      <c r="C20" s="37">
        <v>6009.4426479479516</v>
      </c>
      <c r="D20" s="37">
        <v>5813.8890871974863</v>
      </c>
      <c r="E20" s="37">
        <v>5568.4712640716152</v>
      </c>
      <c r="F20" s="37">
        <v>5671.8752659448901</v>
      </c>
      <c r="G20" s="37">
        <v>5738.7488783594727</v>
      </c>
      <c r="H20" s="37">
        <v>6702.1736928703667</v>
      </c>
      <c r="I20" s="37">
        <v>6355.776523499605</v>
      </c>
      <c r="J20" s="37">
        <v>5821.9247695671738</v>
      </c>
      <c r="K20" s="37">
        <v>5632.4738458364664</v>
      </c>
      <c r="L20" s="37">
        <v>5724.0266040133638</v>
      </c>
      <c r="M20" s="37">
        <v>7325.6392800768717</v>
      </c>
      <c r="N20" s="37">
        <v>8417.8434186271897</v>
      </c>
      <c r="O20" s="37">
        <v>8300.0852417469014</v>
      </c>
      <c r="P20" s="37">
        <v>8773.8565239499967</v>
      </c>
      <c r="Q20" s="37">
        <v>7238.4029595180964</v>
      </c>
      <c r="R20" s="37">
        <v>7691.0130672327605</v>
      </c>
      <c r="S20" s="37">
        <v>7614.8771907754553</v>
      </c>
      <c r="T20" s="37">
        <v>6559.4256667599748</v>
      </c>
      <c r="U20" s="37">
        <v>6111.1132905463464</v>
      </c>
      <c r="V20" s="37">
        <v>5556.7573032075406</v>
      </c>
      <c r="W20" s="37">
        <v>7055.7907577496162</v>
      </c>
      <c r="X20" s="37">
        <v>6176.5200449922604</v>
      </c>
      <c r="Y20" s="37">
        <v>5486.6285703916847</v>
      </c>
      <c r="Z20" s="37">
        <v>6289.6658349611353</v>
      </c>
      <c r="AA20" s="37">
        <v>5826.9422770836527</v>
      </c>
      <c r="AB20" s="37">
        <v>6259.4087806612579</v>
      </c>
      <c r="AC20" s="37">
        <v>5036.4653877591791</v>
      </c>
      <c r="AD20" s="37">
        <v>7438.8596610158093</v>
      </c>
      <c r="AE20" s="37">
        <v>6263.9843155676699</v>
      </c>
      <c r="AF20" s="37">
        <v>6657.0676999370398</v>
      </c>
      <c r="AG20" s="37">
        <v>7042.4500858212159</v>
      </c>
      <c r="AH20" s="37"/>
    </row>
    <row r="21" spans="2:35" x14ac:dyDescent="0.2">
      <c r="B21" s="9" t="s">
        <v>9</v>
      </c>
      <c r="C21" s="37">
        <v>1709.2379654880631</v>
      </c>
      <c r="D21" s="37">
        <v>1799.7259717319239</v>
      </c>
      <c r="E21" s="37">
        <v>1872.6110167758231</v>
      </c>
      <c r="F21" s="37">
        <v>1928.6353960838105</v>
      </c>
      <c r="G21" s="37">
        <v>1978.8855789392078</v>
      </c>
      <c r="H21" s="37">
        <v>2019.7605435458227</v>
      </c>
      <c r="I21" s="37">
        <v>1884.4631560740495</v>
      </c>
      <c r="J21" s="37">
        <v>1577.0810241243619</v>
      </c>
      <c r="K21" s="37">
        <v>1626.6955525074789</v>
      </c>
      <c r="L21" s="37">
        <v>1630.8620386411064</v>
      </c>
      <c r="M21" s="37">
        <v>1643.3846087690035</v>
      </c>
      <c r="N21" s="37">
        <v>1766.9683856870126</v>
      </c>
      <c r="O21" s="37">
        <v>1880.979693449362</v>
      </c>
      <c r="P21" s="37">
        <v>1935.8855277009468</v>
      </c>
      <c r="Q21" s="37">
        <v>1650.0167494387815</v>
      </c>
      <c r="R21" s="37">
        <v>1442.3235218972038</v>
      </c>
      <c r="S21" s="37">
        <v>1473.0439871390179</v>
      </c>
      <c r="T21" s="37">
        <v>943.25664813417325</v>
      </c>
      <c r="U21" s="37">
        <v>778.74906536313551</v>
      </c>
      <c r="V21" s="37">
        <v>580.61296980542329</v>
      </c>
      <c r="W21" s="37">
        <v>564.23841869714192</v>
      </c>
      <c r="X21" s="37">
        <v>660.89511165463887</v>
      </c>
      <c r="Y21" s="37">
        <v>572.03286961895321</v>
      </c>
      <c r="Z21" s="37">
        <v>745.87470708754279</v>
      </c>
      <c r="AA21" s="37">
        <v>953.3986065431842</v>
      </c>
      <c r="AB21" s="37">
        <v>1042.0533745945791</v>
      </c>
      <c r="AC21" s="37">
        <v>1052.2119030036172</v>
      </c>
      <c r="AD21" s="37">
        <v>1027.0004506462546</v>
      </c>
      <c r="AE21" s="37">
        <v>995.14320142822362</v>
      </c>
      <c r="AF21" s="37">
        <v>975.66886101645377</v>
      </c>
      <c r="AG21" s="37">
        <v>972.79243708733827</v>
      </c>
      <c r="AH21" s="37"/>
    </row>
    <row r="22" spans="2:35" x14ac:dyDescent="0.2">
      <c r="B22" s="9" t="s">
        <v>10</v>
      </c>
      <c r="C22" s="37" t="s">
        <v>76</v>
      </c>
      <c r="D22" s="37" t="s">
        <v>76</v>
      </c>
      <c r="E22" s="37" t="s">
        <v>76</v>
      </c>
      <c r="F22" s="37" t="s">
        <v>76</v>
      </c>
      <c r="G22" s="37" t="s">
        <v>76</v>
      </c>
      <c r="H22" s="37" t="s">
        <v>76</v>
      </c>
      <c r="I22" s="37" t="s">
        <v>76</v>
      </c>
      <c r="J22" s="37" t="s">
        <v>76</v>
      </c>
      <c r="K22" s="37" t="s">
        <v>76</v>
      </c>
      <c r="L22" s="37" t="s">
        <v>76</v>
      </c>
      <c r="M22" s="37" t="s">
        <v>76</v>
      </c>
      <c r="N22" s="37" t="s">
        <v>76</v>
      </c>
      <c r="O22" s="37" t="s">
        <v>76</v>
      </c>
      <c r="P22" s="37" t="s">
        <v>76</v>
      </c>
      <c r="Q22" s="37" t="s">
        <v>76</v>
      </c>
      <c r="R22" s="37" t="s">
        <v>76</v>
      </c>
      <c r="S22" s="37" t="s">
        <v>76</v>
      </c>
      <c r="T22" s="37" t="s">
        <v>76</v>
      </c>
      <c r="U22" s="37" t="s">
        <v>76</v>
      </c>
      <c r="V22" s="37" t="s">
        <v>76</v>
      </c>
      <c r="W22" s="37" t="s">
        <v>76</v>
      </c>
      <c r="X22" s="37" t="s">
        <v>76</v>
      </c>
      <c r="Y22" s="37" t="s">
        <v>76</v>
      </c>
      <c r="Z22" s="37" t="s">
        <v>76</v>
      </c>
      <c r="AA22" s="37" t="s">
        <v>76</v>
      </c>
      <c r="AB22" s="37" t="s">
        <v>76</v>
      </c>
      <c r="AC22" s="37" t="s">
        <v>76</v>
      </c>
      <c r="AD22" s="37" t="s">
        <v>76</v>
      </c>
      <c r="AE22" s="37" t="s">
        <v>76</v>
      </c>
      <c r="AF22" s="37" t="s">
        <v>76</v>
      </c>
      <c r="AG22" s="37" t="s">
        <v>76</v>
      </c>
      <c r="AH22" s="37"/>
    </row>
    <row r="23" spans="2:35" x14ac:dyDescent="0.2">
      <c r="B23" s="8" t="s">
        <v>48</v>
      </c>
      <c r="C23" s="39">
        <v>55642.836000147501</v>
      </c>
      <c r="D23" s="39">
        <v>56553.462803865856</v>
      </c>
      <c r="E23" s="39">
        <v>56589.557547142074</v>
      </c>
      <c r="F23" s="39">
        <v>57186.825920114381</v>
      </c>
      <c r="G23" s="39">
        <v>58593.624122146299</v>
      </c>
      <c r="H23" s="39">
        <v>60080.657710709886</v>
      </c>
      <c r="I23" s="39">
        <v>62245.16813145973</v>
      </c>
      <c r="J23" s="39">
        <v>63683.615771436882</v>
      </c>
      <c r="K23" s="39">
        <v>66292.455992290939</v>
      </c>
      <c r="L23" s="39">
        <v>67523.40874173565</v>
      </c>
      <c r="M23" s="39">
        <v>69712.382429347927</v>
      </c>
      <c r="N23" s="39">
        <v>71814.454309808905</v>
      </c>
      <c r="O23" s="39">
        <v>69975.200423902832</v>
      </c>
      <c r="P23" s="39">
        <v>70468.497436239646</v>
      </c>
      <c r="Q23" s="39">
        <v>69723.023467834195</v>
      </c>
      <c r="R23" s="39">
        <v>71531.478910964783</v>
      </c>
      <c r="S23" s="39">
        <v>71019.463400708555</v>
      </c>
      <c r="T23" s="39">
        <v>69874.866990831259</v>
      </c>
      <c r="U23" s="39">
        <v>69330.435449754645</v>
      </c>
      <c r="V23" s="39">
        <v>63528.25857328334</v>
      </c>
      <c r="W23" s="39">
        <v>63032.161987078965</v>
      </c>
      <c r="X23" s="39">
        <v>58852.525709081507</v>
      </c>
      <c r="Y23" s="39">
        <v>59939.507232504038</v>
      </c>
      <c r="Z23" s="39">
        <v>59711.606579916494</v>
      </c>
      <c r="AA23" s="39">
        <v>59220.742081239528</v>
      </c>
      <c r="AB23" s="39">
        <v>61724.028312110895</v>
      </c>
      <c r="AC23" s="39">
        <v>64005.357170111281</v>
      </c>
      <c r="AD23" s="39">
        <v>63424.534744705998</v>
      </c>
      <c r="AE23" s="39">
        <v>63734.108308296003</v>
      </c>
      <c r="AF23" s="39">
        <v>61165.038621593907</v>
      </c>
      <c r="AG23" s="39">
        <v>59056.300594348199</v>
      </c>
      <c r="AH23" s="39"/>
    </row>
    <row r="24" spans="2:35" x14ac:dyDescent="0.2">
      <c r="B24" s="2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</row>
    <row r="25" spans="2:35" x14ac:dyDescent="0.2">
      <c r="B25" s="8" t="s">
        <v>7</v>
      </c>
    </row>
    <row r="26" spans="2:35" x14ac:dyDescent="0.2">
      <c r="B26" s="10" t="s">
        <v>137</v>
      </c>
    </row>
    <row r="28" spans="2:35" x14ac:dyDescent="0.2">
      <c r="B28" s="4" t="s">
        <v>4</v>
      </c>
      <c r="C28" s="4">
        <v>1990</v>
      </c>
      <c r="D28" s="4">
        <v>1991</v>
      </c>
      <c r="E28" s="4">
        <v>1992</v>
      </c>
      <c r="F28" s="4">
        <v>1993</v>
      </c>
      <c r="G28" s="4">
        <v>1994</v>
      </c>
      <c r="H28" s="4">
        <v>1995</v>
      </c>
      <c r="I28" s="4">
        <v>1996</v>
      </c>
      <c r="J28" s="4">
        <v>1997</v>
      </c>
      <c r="K28" s="4">
        <v>1998</v>
      </c>
      <c r="L28" s="4">
        <v>1999</v>
      </c>
      <c r="M28" s="4">
        <v>2000</v>
      </c>
      <c r="N28" s="4">
        <v>2001</v>
      </c>
      <c r="O28" s="4">
        <v>2002</v>
      </c>
      <c r="P28" s="4">
        <v>2003</v>
      </c>
      <c r="Q28" s="4">
        <v>2004</v>
      </c>
      <c r="R28" s="4">
        <v>2005</v>
      </c>
      <c r="S28" s="4">
        <v>2006</v>
      </c>
      <c r="T28" s="4">
        <v>2007</v>
      </c>
      <c r="U28" s="4">
        <v>2008</v>
      </c>
      <c r="V28" s="4">
        <v>2009</v>
      </c>
      <c r="W28" s="4">
        <v>2010</v>
      </c>
      <c r="X28" s="4">
        <v>2011</v>
      </c>
      <c r="Y28" s="4">
        <v>2012</v>
      </c>
      <c r="Z28" s="4">
        <v>2013</v>
      </c>
      <c r="AA28" s="4">
        <v>2014</v>
      </c>
      <c r="AB28" s="4">
        <v>2015</v>
      </c>
      <c r="AC28" s="4">
        <v>2016</v>
      </c>
      <c r="AD28" s="4">
        <v>2017</v>
      </c>
      <c r="AE28" s="4">
        <v>2018</v>
      </c>
      <c r="AF28" s="4">
        <v>2019</v>
      </c>
      <c r="AG28" s="4">
        <v>2020</v>
      </c>
      <c r="AH28" s="4"/>
    </row>
    <row r="29" spans="2:35" x14ac:dyDescent="0.2">
      <c r="B29" s="9" t="s">
        <v>5</v>
      </c>
      <c r="C29" s="45">
        <f>IFERROR((C17-C5)/C5,"NA")</f>
        <v>-1.9333514835624424E-6</v>
      </c>
      <c r="D29" s="45">
        <f t="shared" ref="D29:AA29" si="1">IFERROR((D17-D5)/D5,"NA")</f>
        <v>-1.3031329992637502E-6</v>
      </c>
      <c r="E29" s="45">
        <f t="shared" si="1"/>
        <v>-3.2651846421782412E-6</v>
      </c>
      <c r="F29" s="45">
        <f t="shared" si="1"/>
        <v>-5.8961903934868599E-6</v>
      </c>
      <c r="G29" s="45">
        <f t="shared" si="1"/>
        <v>-1.174803094632349E-5</v>
      </c>
      <c r="H29" s="45">
        <f t="shared" si="1"/>
        <v>-1.8540943246431346E-5</v>
      </c>
      <c r="I29" s="45">
        <f t="shared" si="1"/>
        <v>-3.1636313271168528E-5</v>
      </c>
      <c r="J29" s="45">
        <f t="shared" si="1"/>
        <v>-5.8366326267397854E-5</v>
      </c>
      <c r="K29" s="45">
        <f t="shared" si="1"/>
        <v>-8.3468329718627002E-5</v>
      </c>
      <c r="L29" s="45">
        <f t="shared" si="1"/>
        <v>-2.5431108635709292E-5</v>
      </c>
      <c r="M29" s="45">
        <f t="shared" si="1"/>
        <v>-2.9074068216691075E-5</v>
      </c>
      <c r="N29" s="45">
        <f t="shared" si="1"/>
        <v>-2.834255188648238E-5</v>
      </c>
      <c r="O29" s="45">
        <f t="shared" si="1"/>
        <v>-2.8217191029411051E-5</v>
      </c>
      <c r="P29" s="45">
        <f t="shared" si="1"/>
        <v>-2.3694435684022433E-5</v>
      </c>
      <c r="Q29" s="45">
        <f t="shared" si="1"/>
        <v>-2.2972448268351193E-5</v>
      </c>
      <c r="R29" s="45">
        <f t="shared" si="1"/>
        <v>-2.3337822525547879E-5</v>
      </c>
      <c r="S29" s="45">
        <f t="shared" si="1"/>
        <v>-2.3429748546965547E-5</v>
      </c>
      <c r="T29" s="45">
        <f t="shared" si="1"/>
        <v>-2.0623190454948266E-5</v>
      </c>
      <c r="U29" s="45">
        <f t="shared" si="1"/>
        <v>-1.7705174345655867E-5</v>
      </c>
      <c r="V29" s="45">
        <f t="shared" si="1"/>
        <v>-1.517574591390345E-5</v>
      </c>
      <c r="W29" s="45">
        <f t="shared" si="1"/>
        <v>-4.0780811382117519E-5</v>
      </c>
      <c r="X29" s="45">
        <f t="shared" si="1"/>
        <v>-3.8107457006971491E-5</v>
      </c>
      <c r="Y29" s="45">
        <f t="shared" si="1"/>
        <v>-9.2264699665769287E-6</v>
      </c>
      <c r="Z29" s="45">
        <f t="shared" si="1"/>
        <v>-4.2148963756130216E-6</v>
      </c>
      <c r="AA29" s="45">
        <f t="shared" si="1"/>
        <v>-4.6349424585820979E-6</v>
      </c>
      <c r="AB29" s="45">
        <f t="shared" ref="AB29:AC35" si="2">IFERROR((AB17-AB5)/AB5,"NA")</f>
        <v>1.935013880648137E-7</v>
      </c>
      <c r="AC29" s="45">
        <f t="shared" si="2"/>
        <v>7.7767216112663416E-8</v>
      </c>
      <c r="AD29" s="45">
        <f t="shared" ref="AD29" si="3">IFERROR((AD17-AD5)/AD5,"NA")</f>
        <v>-2.1148244689035257E-6</v>
      </c>
      <c r="AE29" s="45">
        <f t="shared" ref="AE29:AF29" si="4">IFERROR((AE17-AE5)/AE5,"NA")</f>
        <v>-4.1358529557259337E-6</v>
      </c>
      <c r="AF29" s="45">
        <f t="shared" si="4"/>
        <v>6.2761997257670924E-5</v>
      </c>
      <c r="AG29" s="45">
        <f t="shared" ref="AG29" si="5">IFERROR((AG17-AG5)/AG5,"NA")</f>
        <v>-8.9954153746375537E-4</v>
      </c>
      <c r="AH29" s="45"/>
      <c r="AI29" s="32">
        <f>AVERAGE(C29:AG29)</f>
        <v>-4.5609187570726627E-5</v>
      </c>
    </row>
    <row r="30" spans="2:35" x14ac:dyDescent="0.2">
      <c r="B30" s="9" t="s">
        <v>12</v>
      </c>
      <c r="C30" s="45">
        <f t="shared" ref="C30:AA30" si="6">IFERROR((C18-C6)/C6,"NA")</f>
        <v>2.2755840144286737E-14</v>
      </c>
      <c r="D30" s="45">
        <f t="shared" si="6"/>
        <v>-3.8899232722781405E-15</v>
      </c>
      <c r="E30" s="45">
        <f t="shared" si="6"/>
        <v>3.7997662708893236E-14</v>
      </c>
      <c r="F30" s="45">
        <f t="shared" si="6"/>
        <v>-2.2831366824053049E-3</v>
      </c>
      <c r="G30" s="45">
        <f t="shared" si="6"/>
        <v>-2.5703726852049497E-3</v>
      </c>
      <c r="H30" s="45">
        <f t="shared" si="6"/>
        <v>-3.0779128921643857E-3</v>
      </c>
      <c r="I30" s="45">
        <f t="shared" si="6"/>
        <v>-3.0735988352142227E-3</v>
      </c>
      <c r="J30" s="45">
        <f t="shared" si="6"/>
        <v>-8.1060768410396652E-3</v>
      </c>
      <c r="K30" s="45">
        <f t="shared" si="6"/>
        <v>-1.2122335274419603E-2</v>
      </c>
      <c r="L30" s="45">
        <f t="shared" si="6"/>
        <v>-1.8934155835491583E-3</v>
      </c>
      <c r="M30" s="45">
        <f t="shared" si="6"/>
        <v>-5.965847151397515E-4</v>
      </c>
      <c r="N30" s="45">
        <f t="shared" si="6"/>
        <v>1.214826113830906E-4</v>
      </c>
      <c r="O30" s="45">
        <f t="shared" si="6"/>
        <v>1.8499236542535819E-3</v>
      </c>
      <c r="P30" s="45">
        <f t="shared" si="6"/>
        <v>-3.6845720360276338E-4</v>
      </c>
      <c r="Q30" s="45">
        <f t="shared" si="6"/>
        <v>1.7871912882986834E-3</v>
      </c>
      <c r="R30" s="45">
        <f t="shared" si="6"/>
        <v>-8.6743229450463998E-4</v>
      </c>
      <c r="S30" s="45">
        <f t="shared" si="6"/>
        <v>1.4596063019842957E-3</v>
      </c>
      <c r="T30" s="45">
        <f t="shared" si="6"/>
        <v>2.8216593353384101E-3</v>
      </c>
      <c r="U30" s="45">
        <f t="shared" si="6"/>
        <v>1.049268260556935E-2</v>
      </c>
      <c r="V30" s="45">
        <f t="shared" si="6"/>
        <v>1.6018667041183758E-2</v>
      </c>
      <c r="W30" s="45">
        <f t="shared" si="6"/>
        <v>1.5367344047007814E-2</v>
      </c>
      <c r="X30" s="45">
        <f t="shared" si="6"/>
        <v>1.0201276628067107E-2</v>
      </c>
      <c r="Y30" s="45">
        <f t="shared" si="6"/>
        <v>8.0079813152448293E-3</v>
      </c>
      <c r="Z30" s="45">
        <f t="shared" si="6"/>
        <v>7.1667646419356825E-3</v>
      </c>
      <c r="AA30" s="45">
        <f t="shared" si="6"/>
        <v>6.9722486061569158E-3</v>
      </c>
      <c r="AB30" s="45">
        <f t="shared" si="2"/>
        <v>5.2593055555912966E-3</v>
      </c>
      <c r="AC30" s="45">
        <f t="shared" si="2"/>
        <v>4.1322995459902338E-3</v>
      </c>
      <c r="AD30" s="45">
        <f t="shared" ref="AD30" si="7">IFERROR((AD18-AD6)/AD6,"NA")</f>
        <v>7.3370940808651355E-3</v>
      </c>
      <c r="AE30" s="45">
        <f t="shared" ref="AE30:AF30" si="8">IFERROR((AE18-AE6)/AE6,"NA")</f>
        <v>5.7158095284440911E-3</v>
      </c>
      <c r="AF30" s="45">
        <f t="shared" si="8"/>
        <v>3.111678358909532E-3</v>
      </c>
      <c r="AG30" s="45">
        <f t="shared" ref="AG30" si="9">IFERROR((AG18-AG6)/AG6,"NA")</f>
        <v>-5.773683235194128E-3</v>
      </c>
      <c r="AH30" s="45"/>
      <c r="AI30" s="32">
        <f t="shared" ref="AI30:AI33" si="10">AVERAGE(C30:AG30)</f>
        <v>2.16419383560781E-3</v>
      </c>
    </row>
    <row r="31" spans="2:35" x14ac:dyDescent="0.2">
      <c r="B31" s="9" t="s">
        <v>8</v>
      </c>
      <c r="C31" s="45">
        <f t="shared" ref="C31:AA31" si="11">IFERROR((C19-C7)/C7,"NA")</f>
        <v>-1.7399547608803125E-3</v>
      </c>
      <c r="D31" s="45">
        <f t="shared" si="11"/>
        <v>-1.9472537886060062E-3</v>
      </c>
      <c r="E31" s="45">
        <f t="shared" si="11"/>
        <v>-2.0066904607414244E-3</v>
      </c>
      <c r="F31" s="45">
        <f t="shared" si="11"/>
        <v>-1.5372493345952461E-3</v>
      </c>
      <c r="G31" s="45">
        <f t="shared" si="11"/>
        <v>-8.6059696850242836E-4</v>
      </c>
      <c r="H31" s="45">
        <f t="shared" si="11"/>
        <v>-1.3233085516763594E-3</v>
      </c>
      <c r="I31" s="45">
        <f t="shared" si="11"/>
        <v>-2.800366607666751E-3</v>
      </c>
      <c r="J31" s="45">
        <f t="shared" si="11"/>
        <v>-1.0627145767859571E-3</v>
      </c>
      <c r="K31" s="45">
        <f t="shared" si="11"/>
        <v>-2.350758632649442E-3</v>
      </c>
      <c r="L31" s="45">
        <f t="shared" si="11"/>
        <v>-3.8790292131466331E-3</v>
      </c>
      <c r="M31" s="45">
        <f t="shared" si="11"/>
        <v>-2.511780618210386E-3</v>
      </c>
      <c r="N31" s="45">
        <f t="shared" si="11"/>
        <v>-4.6551855906259824E-4</v>
      </c>
      <c r="O31" s="45">
        <f t="shared" si="11"/>
        <v>3.1293526828773278E-3</v>
      </c>
      <c r="P31" s="45">
        <f t="shared" si="11"/>
        <v>3.9844524409038034E-3</v>
      </c>
      <c r="Q31" s="45">
        <f t="shared" si="11"/>
        <v>5.7681189604998604E-5</v>
      </c>
      <c r="R31" s="45">
        <f t="shared" si="11"/>
        <v>-2.7472135644157894E-3</v>
      </c>
      <c r="S31" s="45">
        <f t="shared" si="11"/>
        <v>1.7377025993821596E-3</v>
      </c>
      <c r="T31" s="45">
        <f t="shared" si="11"/>
        <v>9.8446479712843227E-4</v>
      </c>
      <c r="U31" s="45">
        <f t="shared" si="11"/>
        <v>-1.7545833092869757E-3</v>
      </c>
      <c r="V31" s="45">
        <f t="shared" si="11"/>
        <v>-8.2567429443369908E-4</v>
      </c>
      <c r="W31" s="45">
        <f t="shared" si="11"/>
        <v>2.1636755603233419E-3</v>
      </c>
      <c r="X31" s="45">
        <f t="shared" si="11"/>
        <v>1.6056100196337394E-3</v>
      </c>
      <c r="Y31" s="45">
        <f t="shared" si="11"/>
        <v>2.3289080944519271E-4</v>
      </c>
      <c r="Z31" s="45">
        <f t="shared" si="11"/>
        <v>-4.0175920537076663E-4</v>
      </c>
      <c r="AA31" s="45">
        <f t="shared" si="11"/>
        <v>-9.6298239483636014E-4</v>
      </c>
      <c r="AB31" s="45">
        <f t="shared" si="2"/>
        <v>-8.1570534453676046E-4</v>
      </c>
      <c r="AC31" s="45">
        <f t="shared" si="2"/>
        <v>3.3861395358618151E-4</v>
      </c>
      <c r="AD31" s="45">
        <f t="shared" ref="AD31" si="12">IFERROR((AD19-AD7)/AD7,"NA")</f>
        <v>1.2104920595252951E-3</v>
      </c>
      <c r="AE31" s="45">
        <f t="shared" ref="AE31:AF31" si="13">IFERROR((AE19-AE7)/AE7,"NA")</f>
        <v>2.6570514185961778E-3</v>
      </c>
      <c r="AF31" s="45">
        <f t="shared" si="13"/>
        <v>8.1344229049026091E-4</v>
      </c>
      <c r="AG31" s="45">
        <f t="shared" ref="AG31" si="14">IFERROR((AG19-AG7)/AG7,"NA")</f>
        <v>2.6747828735297608E-3</v>
      </c>
      <c r="AH31" s="45"/>
      <c r="AI31" s="32">
        <f t="shared" si="10"/>
        <v>-2.7106217710894277E-4</v>
      </c>
    </row>
    <row r="32" spans="2:35" x14ac:dyDescent="0.2">
      <c r="B32" s="9" t="s">
        <v>114</v>
      </c>
      <c r="C32" s="45">
        <f t="shared" ref="C32:AA32" si="15">IFERROR((C20-C8)/C8,"NA")</f>
        <v>-3.4405584582102751E-2</v>
      </c>
      <c r="D32" s="45">
        <f t="shared" si="15"/>
        <v>-5.3202047954774484E-2</v>
      </c>
      <c r="E32" s="45">
        <f t="shared" si="15"/>
        <v>-5.0448474182967142E-2</v>
      </c>
      <c r="F32" s="45">
        <f t="shared" si="15"/>
        <v>-6.7067129673045942E-2</v>
      </c>
      <c r="G32" s="45">
        <f t="shared" si="15"/>
        <v>-4.9751650584340758E-2</v>
      </c>
      <c r="H32" s="45">
        <f t="shared" si="15"/>
        <v>-5.6501175870963413E-2</v>
      </c>
      <c r="I32" s="45">
        <f t="shared" si="15"/>
        <v>-5.8790476462011521E-2</v>
      </c>
      <c r="J32" s="45">
        <f t="shared" si="15"/>
        <v>-4.2832758422134909E-2</v>
      </c>
      <c r="K32" s="45">
        <f t="shared" si="15"/>
        <v>-3.6959733651816151E-2</v>
      </c>
      <c r="L32" s="45">
        <f t="shared" si="15"/>
        <v>-4.9203800452579667E-2</v>
      </c>
      <c r="M32" s="45">
        <f t="shared" si="15"/>
        <v>-3.9426605897787168E-2</v>
      </c>
      <c r="N32" s="45">
        <f t="shared" si="15"/>
        <v>-5.6600336669921425E-2</v>
      </c>
      <c r="O32" s="45">
        <f t="shared" si="15"/>
        <v>-1.9373898227562927E-2</v>
      </c>
      <c r="P32" s="45">
        <f t="shared" si="15"/>
        <v>-6.3007294710008691E-3</v>
      </c>
      <c r="Q32" s="45">
        <f t="shared" si="15"/>
        <v>-1.8524959653603536E-2</v>
      </c>
      <c r="R32" s="45">
        <f t="shared" si="15"/>
        <v>-2.1007710269828821E-2</v>
      </c>
      <c r="S32" s="45">
        <f t="shared" si="15"/>
        <v>-5.5057566952008238E-2</v>
      </c>
      <c r="T32" s="45">
        <f t="shared" si="15"/>
        <v>-8.4597960744011075E-2</v>
      </c>
      <c r="U32" s="45">
        <f t="shared" si="15"/>
        <v>-7.5056043819950652E-2</v>
      </c>
      <c r="V32" s="45">
        <f t="shared" si="15"/>
        <v>-9.6106902739831662E-2</v>
      </c>
      <c r="W32" s="45">
        <f t="shared" si="15"/>
        <v>-0.10247337536659963</v>
      </c>
      <c r="X32" s="45">
        <f t="shared" si="15"/>
        <v>-0.12165268218867001</v>
      </c>
      <c r="Y32" s="45">
        <f t="shared" si="15"/>
        <v>-0.11894165379557521</v>
      </c>
      <c r="Z32" s="45">
        <f t="shared" si="15"/>
        <v>-8.959884523361579E-2</v>
      </c>
      <c r="AA32" s="45">
        <f t="shared" si="15"/>
        <v>-0.12237968557058898</v>
      </c>
      <c r="AB32" s="45">
        <f t="shared" si="2"/>
        <v>-0.13928627006284988</v>
      </c>
      <c r="AC32" s="45">
        <f t="shared" si="2"/>
        <v>-0.23097876312228369</v>
      </c>
      <c r="AD32" s="45">
        <f t="shared" ref="AD32" si="16">IFERROR((AD20-AD8)/AD8,"NA")</f>
        <v>-9.9663039423055086E-2</v>
      </c>
      <c r="AE32" s="45">
        <f t="shared" ref="AE32:AF32" si="17">IFERROR((AE20-AE8)/AE8,"NA")</f>
        <v>-8.6940860406480122E-2</v>
      </c>
      <c r="AF32" s="45">
        <f t="shared" si="17"/>
        <v>-3.5106691999956967E-2</v>
      </c>
      <c r="AG32" s="45">
        <f t="shared" ref="AG32" si="18">IFERROR((AG20-AG8)/AG8,"NA")</f>
        <v>1.4294775353813094E-2</v>
      </c>
      <c r="AH32" s="45"/>
      <c r="AI32" s="32">
        <f t="shared" si="10"/>
        <v>-6.7869117358003397E-2</v>
      </c>
    </row>
    <row r="33" spans="2:36" x14ac:dyDescent="0.2">
      <c r="B33" s="9" t="s">
        <v>9</v>
      </c>
      <c r="C33" s="45">
        <f t="shared" ref="C33:AA33" si="19">IFERROR((C21-C9)/C9,"NA")</f>
        <v>1.3302634275286932E-16</v>
      </c>
      <c r="D33" s="45">
        <f t="shared" si="19"/>
        <v>0</v>
      </c>
      <c r="E33" s="45">
        <f t="shared" si="19"/>
        <v>-1.2142066526699908E-16</v>
      </c>
      <c r="F33" s="45">
        <f t="shared" si="19"/>
        <v>1.1789355100758058E-16</v>
      </c>
      <c r="G33" s="45">
        <f t="shared" si="19"/>
        <v>0</v>
      </c>
      <c r="H33" s="45">
        <f t="shared" si="19"/>
        <v>-1.1257457037162563E-16</v>
      </c>
      <c r="I33" s="45">
        <f t="shared" si="19"/>
        <v>0</v>
      </c>
      <c r="J33" s="45">
        <f t="shared" si="19"/>
        <v>0</v>
      </c>
      <c r="K33" s="45">
        <f t="shared" si="19"/>
        <v>1.3977641673191131E-16</v>
      </c>
      <c r="L33" s="45">
        <f t="shared" si="19"/>
        <v>-1.3941931938809983E-16</v>
      </c>
      <c r="M33" s="45">
        <f t="shared" si="19"/>
        <v>1.3835694592122839E-16</v>
      </c>
      <c r="N33" s="45">
        <f t="shared" si="19"/>
        <v>-2.5475894341410248E-4</v>
      </c>
      <c r="O33" s="45">
        <f t="shared" si="19"/>
        <v>-2.4367440155825831E-4</v>
      </c>
      <c r="P33" s="45">
        <f t="shared" si="19"/>
        <v>-6.8698948993986032E-4</v>
      </c>
      <c r="Q33" s="45">
        <f t="shared" si="19"/>
        <v>-4.0973185859626796E-4</v>
      </c>
      <c r="R33" s="45">
        <f t="shared" si="19"/>
        <v>-3.3532445658478183E-4</v>
      </c>
      <c r="S33" s="45">
        <f t="shared" si="19"/>
        <v>-6.2419537253463283E-4</v>
      </c>
      <c r="T33" s="45">
        <f t="shared" si="19"/>
        <v>2.3274265255016625E-4</v>
      </c>
      <c r="U33" s="45">
        <f t="shared" si="19"/>
        <v>2.8896643091259991E-4</v>
      </c>
      <c r="V33" s="45">
        <f t="shared" si="19"/>
        <v>1.6999822799175742E-3</v>
      </c>
      <c r="W33" s="45">
        <f t="shared" si="19"/>
        <v>0</v>
      </c>
      <c r="X33" s="45">
        <f t="shared" si="19"/>
        <v>0</v>
      </c>
      <c r="Y33" s="45">
        <f>IFERROR((Y21-Y9)/Y9,"NA")</f>
        <v>0</v>
      </c>
      <c r="Z33" s="45">
        <f t="shared" si="19"/>
        <v>0</v>
      </c>
      <c r="AA33" s="45">
        <f t="shared" si="19"/>
        <v>0</v>
      </c>
      <c r="AB33" s="45">
        <f t="shared" si="2"/>
        <v>0</v>
      </c>
      <c r="AC33" s="45">
        <f t="shared" si="2"/>
        <v>0</v>
      </c>
      <c r="AD33" s="45">
        <f t="shared" ref="AD33" si="20">IFERROR((AD21-AD9)/AD9,"NA")</f>
        <v>0</v>
      </c>
      <c r="AE33" s="45">
        <f t="shared" ref="AE33:AF33" si="21">IFERROR((AE21-AE9)/AE9,"NA")</f>
        <v>1.3945426963655738E-3</v>
      </c>
      <c r="AF33" s="45">
        <f t="shared" si="21"/>
        <v>-1.5881790585971587E-2</v>
      </c>
      <c r="AG33" s="45">
        <f t="shared" ref="AG33" si="22">IFERROR((AG21-AG9)/AG9,"NA")</f>
        <v>-9.2369487010731145E-3</v>
      </c>
      <c r="AH33" s="45"/>
      <c r="AI33" s="32">
        <f t="shared" si="10"/>
        <v>-7.7603805644924312E-4</v>
      </c>
    </row>
    <row r="34" spans="2:36" x14ac:dyDescent="0.2">
      <c r="B34" s="9" t="s">
        <v>10</v>
      </c>
      <c r="C34" s="45" t="str">
        <f t="shared" ref="C34:AA34" si="23">IFERROR((C22-C10)/C10,"NA")</f>
        <v>NA</v>
      </c>
      <c r="D34" s="45" t="str">
        <f t="shared" si="23"/>
        <v>NA</v>
      </c>
      <c r="E34" s="45" t="str">
        <f t="shared" si="23"/>
        <v>NA</v>
      </c>
      <c r="F34" s="45" t="str">
        <f t="shared" si="23"/>
        <v>NA</v>
      </c>
      <c r="G34" s="45" t="str">
        <f t="shared" si="23"/>
        <v>NA</v>
      </c>
      <c r="H34" s="45" t="str">
        <f t="shared" si="23"/>
        <v>NA</v>
      </c>
      <c r="I34" s="45" t="str">
        <f t="shared" si="23"/>
        <v>NA</v>
      </c>
      <c r="J34" s="45" t="str">
        <f t="shared" si="23"/>
        <v>NA</v>
      </c>
      <c r="K34" s="45" t="str">
        <f t="shared" si="23"/>
        <v>NA</v>
      </c>
      <c r="L34" s="45" t="str">
        <f t="shared" si="23"/>
        <v>NA</v>
      </c>
      <c r="M34" s="45" t="str">
        <f t="shared" si="23"/>
        <v>NA</v>
      </c>
      <c r="N34" s="45" t="str">
        <f t="shared" si="23"/>
        <v>NA</v>
      </c>
      <c r="O34" s="45" t="str">
        <f t="shared" si="23"/>
        <v>NA</v>
      </c>
      <c r="P34" s="45" t="str">
        <f t="shared" si="23"/>
        <v>NA</v>
      </c>
      <c r="Q34" s="45" t="str">
        <f t="shared" si="23"/>
        <v>NA</v>
      </c>
      <c r="R34" s="45" t="str">
        <f t="shared" si="23"/>
        <v>NA</v>
      </c>
      <c r="S34" s="45" t="str">
        <f t="shared" si="23"/>
        <v>NA</v>
      </c>
      <c r="T34" s="45" t="str">
        <f t="shared" si="23"/>
        <v>NA</v>
      </c>
      <c r="U34" s="45" t="str">
        <f t="shared" si="23"/>
        <v>NA</v>
      </c>
      <c r="V34" s="45" t="str">
        <f t="shared" si="23"/>
        <v>NA</v>
      </c>
      <c r="W34" s="45" t="str">
        <f t="shared" si="23"/>
        <v>NA</v>
      </c>
      <c r="X34" s="45" t="str">
        <f t="shared" si="23"/>
        <v>NA</v>
      </c>
      <c r="Y34" s="45" t="str">
        <f t="shared" si="23"/>
        <v>NA</v>
      </c>
      <c r="Z34" s="45" t="str">
        <f t="shared" si="23"/>
        <v>NA</v>
      </c>
      <c r="AA34" s="45" t="str">
        <f t="shared" si="23"/>
        <v>NA</v>
      </c>
      <c r="AB34" s="45" t="str">
        <f t="shared" si="2"/>
        <v>NA</v>
      </c>
      <c r="AC34" s="45" t="str">
        <f t="shared" si="2"/>
        <v>NA</v>
      </c>
      <c r="AD34" s="45" t="str">
        <f t="shared" ref="AD34" si="24">IFERROR((AD22-AD10)/AD10,"NA")</f>
        <v>NA</v>
      </c>
      <c r="AE34" s="45" t="str">
        <f t="shared" ref="AE34:AF34" si="25">IFERROR((AE22-AE10)/AE10,"NA")</f>
        <v>NA</v>
      </c>
      <c r="AF34" s="45" t="str">
        <f t="shared" si="25"/>
        <v>NA</v>
      </c>
      <c r="AG34" s="45" t="str">
        <f t="shared" ref="AG34" si="26">IFERROR((AG22-AG10)/AG10,"NA")</f>
        <v>NA</v>
      </c>
      <c r="AH34" s="45"/>
      <c r="AI34" s="46"/>
    </row>
    <row r="35" spans="2:36" x14ac:dyDescent="0.2">
      <c r="B35" s="8" t="s">
        <v>48</v>
      </c>
      <c r="C35" s="71">
        <f t="shared" ref="C35:AA35" si="27">IFERROR((C23-C11)/C11,"NA")</f>
        <v>-6.1680926395536783E-4</v>
      </c>
      <c r="D35" s="71">
        <f t="shared" si="27"/>
        <v>-6.8729941318255506E-4</v>
      </c>
      <c r="E35" s="71">
        <f t="shared" si="27"/>
        <v>-7.1447947705734671E-4</v>
      </c>
      <c r="F35" s="71">
        <f t="shared" si="27"/>
        <v>-6.6698251458516657E-4</v>
      </c>
      <c r="G35" s="71">
        <f t="shared" si="27"/>
        <v>-4.4596340339536617E-4</v>
      </c>
      <c r="H35" s="71">
        <f t="shared" si="27"/>
        <v>-6.3537588713071511E-4</v>
      </c>
      <c r="I35" s="71">
        <f t="shared" si="27"/>
        <v>-1.1550045941762658E-3</v>
      </c>
      <c r="J35" s="71">
        <f t="shared" si="27"/>
        <v>-8.7458389672593424E-4</v>
      </c>
      <c r="K35" s="71">
        <f t="shared" si="27"/>
        <v>-1.4926564000844729E-3</v>
      </c>
      <c r="L35" s="71">
        <f t="shared" si="27"/>
        <v>-1.388725118180038E-3</v>
      </c>
      <c r="M35" s="71">
        <f t="shared" si="27"/>
        <v>-8.1992884133821333E-4</v>
      </c>
      <c r="N35" s="71">
        <f t="shared" si="27"/>
        <v>-1.5229897240263648E-4</v>
      </c>
      <c r="O35" s="71">
        <f t="shared" si="27"/>
        <v>1.0068217532093983E-3</v>
      </c>
      <c r="P35" s="71">
        <f t="shared" si="27"/>
        <v>1.1341408655164318E-3</v>
      </c>
      <c r="Q35" s="71">
        <f t="shared" si="27"/>
        <v>8.568640709562535E-5</v>
      </c>
      <c r="R35" s="71">
        <f t="shared" si="27"/>
        <v>-8.573458578421991E-4</v>
      </c>
      <c r="S35" s="71">
        <f t="shared" si="27"/>
        <v>5.5184187660659403E-4</v>
      </c>
      <c r="T35" s="71">
        <f t="shared" si="27"/>
        <v>4.2696441870701838E-4</v>
      </c>
      <c r="U35" s="71">
        <f t="shared" si="27"/>
        <v>3.9445724315037309E-5</v>
      </c>
      <c r="V35" s="71">
        <f t="shared" si="27"/>
        <v>4.5001354360428081E-4</v>
      </c>
      <c r="W35" s="71">
        <f t="shared" si="27"/>
        <v>1.2614640886599057E-3</v>
      </c>
      <c r="X35" s="71">
        <f t="shared" si="27"/>
        <v>9.118890454885394E-4</v>
      </c>
      <c r="Y35" s="71">
        <f t="shared" si="27"/>
        <v>4.2399075258527205E-4</v>
      </c>
      <c r="Z35" s="71">
        <f t="shared" si="27"/>
        <v>1.7072036505449086E-4</v>
      </c>
      <c r="AA35" s="71">
        <f t="shared" si="27"/>
        <v>2.4056072607068014E-5</v>
      </c>
      <c r="AB35" s="71">
        <f t="shared" si="2"/>
        <v>-8.9792222708972436E-7</v>
      </c>
      <c r="AC35" s="71">
        <f t="shared" si="2"/>
        <v>3.3226912536628409E-4</v>
      </c>
      <c r="AD35" s="71">
        <f t="shared" ref="AD35" si="28">IFERROR((AD23-AD11)/AD11,"NA")</f>
        <v>8.1219288089382587E-4</v>
      </c>
      <c r="AE35" s="71">
        <f t="shared" ref="AE35:AF35" si="29">IFERROR((AE23-AE11)/AE11,"NA")</f>
        <v>1.2495618024524575E-3</v>
      </c>
      <c r="AF35" s="71">
        <f t="shared" si="29"/>
        <v>2.2768360699000227E-4</v>
      </c>
      <c r="AG35" s="71">
        <f t="shared" ref="AG35" si="30">IFERROR((AG23-AG11)/AG11,"NA")</f>
        <v>6.316192542651034E-5</v>
      </c>
      <c r="AH35" s="41"/>
      <c r="AI35" s="33">
        <f>AVERAGE(C35:AG35)</f>
        <v>-4.3111203474342845E-5</v>
      </c>
      <c r="AJ35" s="5" t="s">
        <v>43</v>
      </c>
    </row>
    <row r="36" spans="2:36" x14ac:dyDescent="0.2">
      <c r="B36" s="20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8" spans="2:36" x14ac:dyDescent="0.2">
      <c r="B38" s="19" t="s">
        <v>101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</row>
    <row r="39" spans="2:36" x14ac:dyDescent="0.2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2:36" x14ac:dyDescent="0.2">
      <c r="B40" s="4" t="s">
        <v>4</v>
      </c>
      <c r="C40" s="4">
        <v>1990</v>
      </c>
      <c r="D40" s="4">
        <v>1991</v>
      </c>
      <c r="E40" s="4">
        <v>1992</v>
      </c>
      <c r="F40" s="4">
        <v>1993</v>
      </c>
      <c r="G40" s="4">
        <v>1994</v>
      </c>
      <c r="H40" s="4">
        <v>1995</v>
      </c>
      <c r="I40" s="4">
        <v>1996</v>
      </c>
      <c r="J40" s="4">
        <v>1997</v>
      </c>
      <c r="K40" s="4">
        <v>1998</v>
      </c>
      <c r="L40" s="4">
        <v>1999</v>
      </c>
      <c r="M40" s="4">
        <v>2000</v>
      </c>
      <c r="N40" s="4">
        <v>2001</v>
      </c>
      <c r="O40" s="4">
        <v>2002</v>
      </c>
      <c r="P40" s="4">
        <v>2003</v>
      </c>
      <c r="Q40" s="4">
        <v>2004</v>
      </c>
      <c r="R40" s="4">
        <v>2005</v>
      </c>
      <c r="S40" s="4">
        <v>2006</v>
      </c>
      <c r="T40" s="4">
        <v>2007</v>
      </c>
      <c r="U40" s="4">
        <v>2008</v>
      </c>
      <c r="V40" s="4">
        <v>2009</v>
      </c>
      <c r="W40" s="4">
        <v>2010</v>
      </c>
      <c r="X40" s="4">
        <v>2011</v>
      </c>
      <c r="Y40" s="4">
        <v>2012</v>
      </c>
      <c r="Z40" s="4">
        <v>2013</v>
      </c>
      <c r="AA40" s="4">
        <v>2014</v>
      </c>
      <c r="AB40" s="4">
        <v>2015</v>
      </c>
      <c r="AC40" s="4">
        <v>2016</v>
      </c>
      <c r="AD40" s="4">
        <v>2017</v>
      </c>
      <c r="AE40" s="4">
        <v>2018</v>
      </c>
      <c r="AF40" s="4">
        <v>2019</v>
      </c>
      <c r="AG40" s="4">
        <v>2020</v>
      </c>
      <c r="AH40" s="4"/>
    </row>
    <row r="41" spans="2:36" x14ac:dyDescent="0.2">
      <c r="B41" s="9" t="s">
        <v>5</v>
      </c>
      <c r="C41" s="55">
        <f>IFERROR((C17-C5),"NA")</f>
        <v>-6.0064686113037169E-2</v>
      </c>
      <c r="D41" s="55">
        <f t="shared" ref="D41:AA41" si="31">IFERROR((D17-D5),"NA")</f>
        <v>-4.1591639721445972E-2</v>
      </c>
      <c r="E41" s="55">
        <f t="shared" si="31"/>
        <v>-0.10382560525613371</v>
      </c>
      <c r="F41" s="55">
        <f t="shared" si="31"/>
        <v>-0.18852742153831059</v>
      </c>
      <c r="G41" s="55">
        <f t="shared" si="31"/>
        <v>-0.3869249782001134</v>
      </c>
      <c r="H41" s="55">
        <f t="shared" si="31"/>
        <v>-0.62744426737481263</v>
      </c>
      <c r="I41" s="55">
        <f t="shared" si="31"/>
        <v>-1.1215684308845084</v>
      </c>
      <c r="J41" s="55">
        <f t="shared" si="31"/>
        <v>-2.1335742639857926</v>
      </c>
      <c r="K41" s="55">
        <f t="shared" si="31"/>
        <v>-3.2355000052266405</v>
      </c>
      <c r="L41" s="55">
        <f t="shared" si="31"/>
        <v>-1.02171579079004</v>
      </c>
      <c r="M41" s="55">
        <f t="shared" si="31"/>
        <v>-1.2350857166238711</v>
      </c>
      <c r="N41" s="55">
        <f t="shared" si="31"/>
        <v>-1.2636988764061243</v>
      </c>
      <c r="O41" s="55">
        <f t="shared" si="31"/>
        <v>-1.2235472528554965</v>
      </c>
      <c r="P41" s="55">
        <f t="shared" si="31"/>
        <v>-1.044318300242594</v>
      </c>
      <c r="Q41" s="55">
        <f t="shared" si="31"/>
        <v>-1.0060701427428285</v>
      </c>
      <c r="R41" s="55">
        <f t="shared" si="31"/>
        <v>-1.0664672419516137</v>
      </c>
      <c r="S41" s="55">
        <f t="shared" si="31"/>
        <v>-1.0593146325045382</v>
      </c>
      <c r="T41" s="55">
        <f t="shared" si="31"/>
        <v>-0.9310560452286154</v>
      </c>
      <c r="U41" s="55">
        <f t="shared" si="31"/>
        <v>-0.80121216467523482</v>
      </c>
      <c r="V41" s="55">
        <f t="shared" si="31"/>
        <v>-0.61895125477894908</v>
      </c>
      <c r="W41" s="55">
        <f t="shared" si="31"/>
        <v>-1.6498697542847367</v>
      </c>
      <c r="X41" s="55">
        <f t="shared" si="31"/>
        <v>-1.4065767906577094</v>
      </c>
      <c r="Y41" s="55">
        <f t="shared" si="31"/>
        <v>-0.34136441111331806</v>
      </c>
      <c r="Z41" s="55">
        <f t="shared" si="31"/>
        <v>-0.15110413940419676</v>
      </c>
      <c r="AA41" s="55">
        <f t="shared" si="31"/>
        <v>-0.16310298664757283</v>
      </c>
      <c r="AB41" s="55">
        <f t="shared" ref="AB41:AC47" si="32">IFERROR((AB17-AB5),"NA")</f>
        <v>7.1316818502964452E-3</v>
      </c>
      <c r="AC41" s="55">
        <f t="shared" si="32"/>
        <v>2.9836882167728618E-3</v>
      </c>
      <c r="AD41" s="55">
        <f t="shared" ref="AD41" si="33">IFERROR((AD17-AD5),"NA")</f>
        <v>-7.8369798051426187E-2</v>
      </c>
      <c r="AE41" s="55">
        <f t="shared" ref="AE41:AF41" si="34">IFERROR((AE17-AE5),"NA")</f>
        <v>-0.15234428195253713</v>
      </c>
      <c r="AF41" s="55">
        <f t="shared" si="34"/>
        <v>2.2127194239510573</v>
      </c>
      <c r="AG41" s="55">
        <f t="shared" ref="AG41" si="35">IFERROR((AG17-AG5),"NA")</f>
        <v>-29.8216302241417</v>
      </c>
      <c r="AH41" s="55"/>
      <c r="AI41" s="61">
        <f>AVERAGE(C41:AG41)</f>
        <v>-1.6358705261076054</v>
      </c>
    </row>
    <row r="42" spans="2:36" x14ac:dyDescent="0.2">
      <c r="B42" s="9" t="s">
        <v>12</v>
      </c>
      <c r="C42" s="55">
        <f t="shared" ref="C42:AA42" si="36">IFERROR((C18-C6),"NA")</f>
        <v>7.2759576141834259E-11</v>
      </c>
      <c r="D42" s="55">
        <f t="shared" si="36"/>
        <v>-1.1368683772161603E-11</v>
      </c>
      <c r="E42" s="55">
        <f t="shared" si="36"/>
        <v>1.0822986951097846E-10</v>
      </c>
      <c r="F42" s="55">
        <f t="shared" si="36"/>
        <v>-6.513580190563971</v>
      </c>
      <c r="G42" s="55">
        <f t="shared" si="36"/>
        <v>-8.0494767082441285</v>
      </c>
      <c r="H42" s="55">
        <f t="shared" si="36"/>
        <v>-9.5948986233170217</v>
      </c>
      <c r="I42" s="55">
        <f t="shared" si="36"/>
        <v>-10.121470507056983</v>
      </c>
      <c r="J42" s="55">
        <f t="shared" si="36"/>
        <v>-30.381540633889017</v>
      </c>
      <c r="K42" s="55">
        <f t="shared" si="36"/>
        <v>-43.098265117198025</v>
      </c>
      <c r="L42" s="55">
        <f t="shared" si="36"/>
        <v>-6.9038418618747528</v>
      </c>
      <c r="M42" s="55">
        <f t="shared" si="36"/>
        <v>-2.6306098254672179</v>
      </c>
      <c r="N42" s="55">
        <f t="shared" si="36"/>
        <v>0.54479039498710335</v>
      </c>
      <c r="O42" s="55">
        <f t="shared" si="36"/>
        <v>7.3902585265168454</v>
      </c>
      <c r="P42" s="55">
        <f t="shared" si="36"/>
        <v>-1.2632025155285191</v>
      </c>
      <c r="Q42" s="55">
        <f t="shared" si="36"/>
        <v>6.4648452056662791</v>
      </c>
      <c r="R42" s="55">
        <f t="shared" si="36"/>
        <v>-3.3909173193133029</v>
      </c>
      <c r="S42" s="55">
        <f t="shared" si="36"/>
        <v>5.5971174213582344</v>
      </c>
      <c r="T42" s="55">
        <f t="shared" si="36"/>
        <v>10.975257496026643</v>
      </c>
      <c r="U42" s="55">
        <f t="shared" si="36"/>
        <v>37.855784666302043</v>
      </c>
      <c r="V42" s="55">
        <f t="shared" si="36"/>
        <v>44.206590910122941</v>
      </c>
      <c r="W42" s="55">
        <f t="shared" si="36"/>
        <v>39.117475159603146</v>
      </c>
      <c r="X42" s="55">
        <f t="shared" si="36"/>
        <v>24.853858832349033</v>
      </c>
      <c r="Y42" s="55">
        <f t="shared" si="36"/>
        <v>21.156015781621136</v>
      </c>
      <c r="Z42" s="55">
        <f t="shared" si="36"/>
        <v>18.584388794103688</v>
      </c>
      <c r="AA42" s="55">
        <f t="shared" si="36"/>
        <v>20.920111443709629</v>
      </c>
      <c r="AB42" s="55">
        <f t="shared" si="32"/>
        <v>16.771300198785866</v>
      </c>
      <c r="AC42" s="55">
        <f t="shared" si="32"/>
        <v>14.093806804954966</v>
      </c>
      <c r="AD42" s="55">
        <f t="shared" ref="AD42" si="37">IFERROR((AD18-AD6),"NA")</f>
        <v>25.074610432255213</v>
      </c>
      <c r="AE42" s="55">
        <f t="shared" ref="AE42:AF42" si="38">IFERROR((AE18-AE6),"NA")</f>
        <v>18.100696384633466</v>
      </c>
      <c r="AF42" s="55">
        <f t="shared" si="38"/>
        <v>9.7454987125070147</v>
      </c>
      <c r="AG42" s="55">
        <f t="shared" ref="AG42" si="39">IFERROR((AG18-AG6),"NA")</f>
        <v>-16.422883419088521</v>
      </c>
      <c r="AH42" s="55"/>
      <c r="AI42" s="61">
        <f t="shared" ref="AI42:AI45" si="40">AVERAGE(C42:AG42)</f>
        <v>5.9058619498106903</v>
      </c>
    </row>
    <row r="43" spans="2:36" x14ac:dyDescent="0.2">
      <c r="B43" s="9" t="s">
        <v>8</v>
      </c>
      <c r="C43" s="55">
        <f t="shared" ref="C43:AA43" si="41">IFERROR((C19-C7),"NA")</f>
        <v>-34.282134618268174</v>
      </c>
      <c r="D43" s="55">
        <f t="shared" si="41"/>
        <v>-38.854303284570051</v>
      </c>
      <c r="E43" s="55">
        <f t="shared" si="41"/>
        <v>-40.357160422176094</v>
      </c>
      <c r="F43" s="55">
        <f t="shared" si="41"/>
        <v>-31.465962776801462</v>
      </c>
      <c r="G43" s="55">
        <f t="shared" si="41"/>
        <v>-17.70586884027216</v>
      </c>
      <c r="H43" s="55">
        <f t="shared" si="41"/>
        <v>-27.975728435099882</v>
      </c>
      <c r="I43" s="55">
        <f t="shared" si="41"/>
        <v>-60.733549509499426</v>
      </c>
      <c r="J43" s="55">
        <f t="shared" si="41"/>
        <v>-23.230303986783838</v>
      </c>
      <c r="K43" s="55">
        <f t="shared" si="41"/>
        <v>-52.766015513618186</v>
      </c>
      <c r="L43" s="55">
        <f t="shared" si="41"/>
        <v>-85.976300000507763</v>
      </c>
      <c r="M43" s="55">
        <f t="shared" si="41"/>
        <v>-53.340402339690627</v>
      </c>
      <c r="N43" s="55">
        <f t="shared" si="41"/>
        <v>-9.7697593937555212</v>
      </c>
      <c r="O43" s="55">
        <f t="shared" si="41"/>
        <v>64.673439195310493</v>
      </c>
      <c r="P43" s="55">
        <f t="shared" si="41"/>
        <v>83.469031561362499</v>
      </c>
      <c r="Q43" s="55">
        <f t="shared" si="41"/>
        <v>1.1913699842662027</v>
      </c>
      <c r="R43" s="55">
        <f>IFERROR((R19-R7),"NA")</f>
        <v>-56.438647756673163</v>
      </c>
      <c r="S43" s="55">
        <f t="shared" si="41"/>
        <v>35.552137105551083</v>
      </c>
      <c r="T43" s="55">
        <f t="shared" si="41"/>
        <v>19.557662890289066</v>
      </c>
      <c r="U43" s="55">
        <f t="shared" si="41"/>
        <v>-34.544858459717943</v>
      </c>
      <c r="V43" s="55">
        <f t="shared" si="41"/>
        <v>-15.997279026851174</v>
      </c>
      <c r="W43" s="55">
        <f t="shared" si="41"/>
        <v>41.945027187768574</v>
      </c>
      <c r="X43" s="55">
        <f t="shared" si="41"/>
        <v>30.17079771218414</v>
      </c>
      <c r="Y43" s="55">
        <f t="shared" si="41"/>
        <v>4.5883747624211537</v>
      </c>
      <c r="Z43" s="55">
        <f t="shared" si="41"/>
        <v>-8.2410374055543798</v>
      </c>
      <c r="AA43" s="55">
        <f t="shared" si="41"/>
        <v>-19.332424255615479</v>
      </c>
      <c r="AB43" s="55">
        <f t="shared" si="32"/>
        <v>-16.833855307369959</v>
      </c>
      <c r="AC43" s="55">
        <f t="shared" si="32"/>
        <v>7.1631495308211015</v>
      </c>
      <c r="AD43" s="55">
        <f t="shared" ref="AD43" si="42">IFERROR((AD19-AD7),"NA")</f>
        <v>26.474910456963698</v>
      </c>
      <c r="AE43" s="55">
        <f t="shared" ref="AE43:AF43" si="43">IFERROR((AE19-AE7),"NA")</f>
        <v>60.206127536795975</v>
      </c>
      <c r="AF43" s="55">
        <f t="shared" si="43"/>
        <v>17.710322636365163</v>
      </c>
      <c r="AG43" s="55">
        <f t="shared" ref="AG43" si="44">IFERROR((AG19-AG7),"NA")</f>
        <v>59.043795201207104</v>
      </c>
      <c r="AH43" s="55"/>
      <c r="AI43" s="61">
        <f t="shared" si="40"/>
        <v>-5.6806272765006138</v>
      </c>
    </row>
    <row r="44" spans="2:36" x14ac:dyDescent="0.2">
      <c r="B44" s="9" t="s">
        <v>114</v>
      </c>
      <c r="C44" s="55">
        <f t="shared" ref="C44:AA44" si="45">IFERROR((C20-C8),"NA")</f>
        <v>-214.12550032798845</v>
      </c>
      <c r="D44" s="55">
        <f t="shared" si="45"/>
        <v>-326.69146078385893</v>
      </c>
      <c r="E44" s="55">
        <f t="shared" si="45"/>
        <v>-295.84585055813113</v>
      </c>
      <c r="F44" s="55">
        <f t="shared" si="45"/>
        <v>-407.74251401084712</v>
      </c>
      <c r="G44" s="55">
        <f t="shared" si="45"/>
        <v>-300.46064185535215</v>
      </c>
      <c r="H44" s="55">
        <f t="shared" si="45"/>
        <v>-401.35788710513862</v>
      </c>
      <c r="I44" s="55">
        <f t="shared" si="45"/>
        <v>-396.99888362585989</v>
      </c>
      <c r="J44" s="55">
        <f t="shared" si="45"/>
        <v>-260.52824038945982</v>
      </c>
      <c r="K44" s="55">
        <f t="shared" si="45"/>
        <v>-216.16410073103998</v>
      </c>
      <c r="L44" s="55">
        <f t="shared" si="45"/>
        <v>-296.21896148006635</v>
      </c>
      <c r="M44" s="55">
        <f t="shared" si="45"/>
        <v>-300.67987997407181</v>
      </c>
      <c r="N44" s="55">
        <f t="shared" si="45"/>
        <v>-505.03809790133346</v>
      </c>
      <c r="O44" s="55">
        <f t="shared" si="45"/>
        <v>-163.9819768850266</v>
      </c>
      <c r="P44" s="55">
        <f t="shared" si="45"/>
        <v>-55.632219942513984</v>
      </c>
      <c r="Q44" s="55">
        <f t="shared" si="45"/>
        <v>-136.62204057096733</v>
      </c>
      <c r="R44" s="55">
        <f t="shared" si="45"/>
        <v>-165.03763706088557</v>
      </c>
      <c r="S44" s="55">
        <f t="shared" si="45"/>
        <v>-443.68481729632185</v>
      </c>
      <c r="T44" s="55">
        <f t="shared" si="45"/>
        <v>-606.19707108238072</v>
      </c>
      <c r="U44" s="55">
        <f t="shared" si="45"/>
        <v>-495.89597711219994</v>
      </c>
      <c r="V44" s="55">
        <f t="shared" si="45"/>
        <v>-590.8251045471834</v>
      </c>
      <c r="W44" s="55">
        <f t="shared" si="45"/>
        <v>-805.58133316923795</v>
      </c>
      <c r="X44" s="55">
        <f t="shared" si="45"/>
        <v>-855.45912741865141</v>
      </c>
      <c r="Y44" s="55">
        <f t="shared" si="45"/>
        <v>-740.68724135668617</v>
      </c>
      <c r="Z44" s="55">
        <f t="shared" si="45"/>
        <v>-619.0093155829245</v>
      </c>
      <c r="AA44" s="55">
        <f t="shared" si="45"/>
        <v>-812.53744014698896</v>
      </c>
      <c r="AB44" s="55">
        <f t="shared" si="32"/>
        <v>-1012.9380670163364</v>
      </c>
      <c r="AC44" s="55">
        <f t="shared" si="32"/>
        <v>-1512.723563390733</v>
      </c>
      <c r="AD44" s="55">
        <f t="shared" ref="AD44" si="46">IFERROR((AD20-AD8),"NA")</f>
        <v>-823.44654959328727</v>
      </c>
      <c r="AE44" s="55">
        <f t="shared" ref="AE44:AF44" si="47">IFERROR((AE20-AE8),"NA")</f>
        <v>-596.45225851481609</v>
      </c>
      <c r="AF44" s="55">
        <f t="shared" si="47"/>
        <v>-242.21084696810976</v>
      </c>
      <c r="AG44" s="55">
        <f t="shared" ref="AG44" si="48">IFERROR((AG20-AG8),"NA")</f>
        <v>99.251464528287215</v>
      </c>
      <c r="AH44" s="55"/>
      <c r="AI44" s="61">
        <f t="shared" si="40"/>
        <v>-467.79106909258422</v>
      </c>
    </row>
    <row r="45" spans="2:36" x14ac:dyDescent="0.2">
      <c r="B45" s="9" t="s">
        <v>9</v>
      </c>
      <c r="C45" s="55">
        <f t="shared" ref="C45:AA45" si="49">IFERROR((C21-C9),"NA")</f>
        <v>2.2737367544323206E-13</v>
      </c>
      <c r="D45" s="55">
        <f t="shared" si="49"/>
        <v>0</v>
      </c>
      <c r="E45" s="55">
        <f t="shared" si="49"/>
        <v>-2.2737367544323206E-13</v>
      </c>
      <c r="F45" s="55">
        <f t="shared" si="49"/>
        <v>2.2737367544323206E-13</v>
      </c>
      <c r="G45" s="55">
        <f t="shared" si="49"/>
        <v>0</v>
      </c>
      <c r="H45" s="55">
        <f t="shared" si="49"/>
        <v>-2.2737367544323206E-13</v>
      </c>
      <c r="I45" s="55">
        <f t="shared" si="49"/>
        <v>0</v>
      </c>
      <c r="J45" s="55">
        <f t="shared" si="49"/>
        <v>0</v>
      </c>
      <c r="K45" s="55">
        <f t="shared" si="49"/>
        <v>2.2737367544323206E-13</v>
      </c>
      <c r="L45" s="55">
        <f t="shared" si="49"/>
        <v>-2.2737367544323206E-13</v>
      </c>
      <c r="M45" s="55">
        <f t="shared" si="49"/>
        <v>2.2737367544323206E-13</v>
      </c>
      <c r="N45" s="55">
        <f t="shared" si="49"/>
        <v>-0.45026570819982226</v>
      </c>
      <c r="O45" s="55">
        <f t="shared" si="49"/>
        <v>-0.4584583157002271</v>
      </c>
      <c r="P45" s="55">
        <f t="shared" si="49"/>
        <v>-1.3308472893577346</v>
      </c>
      <c r="Q45" s="55">
        <f t="shared" si="49"/>
        <v>-0.67634154814209069</v>
      </c>
      <c r="R45" s="55">
        <f t="shared" si="49"/>
        <v>-0.48380858405016625</v>
      </c>
      <c r="S45" s="55">
        <f t="shared" si="49"/>
        <v>-0.92004152597519351</v>
      </c>
      <c r="T45" s="55">
        <f t="shared" si="49"/>
        <v>0.21948497080802554</v>
      </c>
      <c r="U45" s="55">
        <f t="shared" si="49"/>
        <v>0.22496732998808966</v>
      </c>
      <c r="V45" s="55">
        <f t="shared" si="49"/>
        <v>0.98535667127896431</v>
      </c>
      <c r="W45" s="55">
        <f t="shared" si="49"/>
        <v>0</v>
      </c>
      <c r="X45" s="55">
        <f>IFERROR((X21-X9),"NA")</f>
        <v>0</v>
      </c>
      <c r="Y45" s="55">
        <f t="shared" si="49"/>
        <v>0</v>
      </c>
      <c r="Z45" s="55">
        <f t="shared" si="49"/>
        <v>0</v>
      </c>
      <c r="AA45" s="55">
        <f t="shared" si="49"/>
        <v>0</v>
      </c>
      <c r="AB45" s="55">
        <f t="shared" si="32"/>
        <v>0</v>
      </c>
      <c r="AC45" s="55">
        <f t="shared" si="32"/>
        <v>0</v>
      </c>
      <c r="AD45" s="55">
        <f t="shared" ref="AD45" si="50">IFERROR((AD21-AD9),"NA")</f>
        <v>0</v>
      </c>
      <c r="AE45" s="55">
        <f t="shared" ref="AE45:AF45" si="51">IFERROR((AE21-AE9),"NA")</f>
        <v>1.3858370744191006</v>
      </c>
      <c r="AF45" s="55">
        <f t="shared" si="51"/>
        <v>-15.745434220898233</v>
      </c>
      <c r="AG45" s="55">
        <f t="shared" ref="AG45" si="52">IFERROR((AG21-AG9),"NA")</f>
        <v>-9.069407489900982</v>
      </c>
      <c r="AH45" s="55"/>
      <c r="AI45" s="61">
        <f t="shared" si="40"/>
        <v>-0.84899866566871096</v>
      </c>
    </row>
    <row r="46" spans="2:36" x14ac:dyDescent="0.2">
      <c r="B46" s="9" t="s">
        <v>10</v>
      </c>
      <c r="C46" s="55" t="str">
        <f t="shared" ref="C46:AA46" si="53">IFERROR((C22-C10),"NA")</f>
        <v>NA</v>
      </c>
      <c r="D46" s="55" t="str">
        <f t="shared" si="53"/>
        <v>NA</v>
      </c>
      <c r="E46" s="55" t="str">
        <f t="shared" si="53"/>
        <v>NA</v>
      </c>
      <c r="F46" s="55" t="str">
        <f t="shared" si="53"/>
        <v>NA</v>
      </c>
      <c r="G46" s="55" t="str">
        <f t="shared" si="53"/>
        <v>NA</v>
      </c>
      <c r="H46" s="55" t="str">
        <f t="shared" si="53"/>
        <v>NA</v>
      </c>
      <c r="I46" s="55" t="str">
        <f t="shared" si="53"/>
        <v>NA</v>
      </c>
      <c r="J46" s="55" t="str">
        <f t="shared" si="53"/>
        <v>NA</v>
      </c>
      <c r="K46" s="55" t="str">
        <f t="shared" si="53"/>
        <v>NA</v>
      </c>
      <c r="L46" s="55" t="str">
        <f t="shared" si="53"/>
        <v>NA</v>
      </c>
      <c r="M46" s="55" t="str">
        <f t="shared" si="53"/>
        <v>NA</v>
      </c>
      <c r="N46" s="55" t="str">
        <f t="shared" si="53"/>
        <v>NA</v>
      </c>
      <c r="O46" s="55" t="str">
        <f t="shared" si="53"/>
        <v>NA</v>
      </c>
      <c r="P46" s="55" t="str">
        <f t="shared" si="53"/>
        <v>NA</v>
      </c>
      <c r="Q46" s="55" t="str">
        <f t="shared" si="53"/>
        <v>NA</v>
      </c>
      <c r="R46" s="55" t="str">
        <f t="shared" si="53"/>
        <v>NA</v>
      </c>
      <c r="S46" s="55" t="str">
        <f t="shared" si="53"/>
        <v>NA</v>
      </c>
      <c r="T46" s="55" t="str">
        <f t="shared" si="53"/>
        <v>NA</v>
      </c>
      <c r="U46" s="55" t="str">
        <f t="shared" si="53"/>
        <v>NA</v>
      </c>
      <c r="V46" s="55" t="str">
        <f t="shared" si="53"/>
        <v>NA</v>
      </c>
      <c r="W46" s="55" t="str">
        <f t="shared" si="53"/>
        <v>NA</v>
      </c>
      <c r="X46" s="55" t="str">
        <f t="shared" si="53"/>
        <v>NA</v>
      </c>
      <c r="Y46" s="55" t="str">
        <f t="shared" si="53"/>
        <v>NA</v>
      </c>
      <c r="Z46" s="55" t="str">
        <f t="shared" si="53"/>
        <v>NA</v>
      </c>
      <c r="AA46" s="55" t="str">
        <f t="shared" si="53"/>
        <v>NA</v>
      </c>
      <c r="AB46" s="55" t="str">
        <f t="shared" si="32"/>
        <v>NA</v>
      </c>
      <c r="AC46" s="55" t="str">
        <f t="shared" si="32"/>
        <v>NA</v>
      </c>
      <c r="AD46" s="55" t="str">
        <f t="shared" ref="AD46" si="54">IFERROR((AD22-AD10),"NA")</f>
        <v>NA</v>
      </c>
      <c r="AE46" s="55" t="str">
        <f t="shared" ref="AE46:AF46" si="55">IFERROR((AE22-AE10),"NA")</f>
        <v>NA</v>
      </c>
      <c r="AF46" s="55" t="str">
        <f t="shared" si="55"/>
        <v>NA</v>
      </c>
      <c r="AG46" s="55" t="str">
        <f t="shared" ref="AG46" si="56">IFERROR((AG22-AG10),"NA")</f>
        <v>NA</v>
      </c>
      <c r="AH46" s="55"/>
      <c r="AI46" s="61"/>
    </row>
    <row r="47" spans="2:36" x14ac:dyDescent="0.2">
      <c r="B47" s="8" t="s">
        <v>48</v>
      </c>
      <c r="C47" s="56">
        <f>IFERROR((C23-C11),"NA")</f>
        <v>-34.342199304315727</v>
      </c>
      <c r="D47" s="56">
        <f t="shared" ref="D47:AA47" si="57">IFERROR((D23-D11),"NA")</f>
        <v>-38.895894924295135</v>
      </c>
      <c r="E47" s="56">
        <f t="shared" si="57"/>
        <v>-40.460986027326726</v>
      </c>
      <c r="F47" s="56">
        <f t="shared" si="57"/>
        <v>-38.168070388906926</v>
      </c>
      <c r="G47" s="56">
        <f t="shared" si="57"/>
        <v>-26.142270526717766</v>
      </c>
      <c r="H47" s="56">
        <f t="shared" si="57"/>
        <v>-38.198071325794444</v>
      </c>
      <c r="I47" s="56">
        <f t="shared" si="57"/>
        <v>-71.976588447440008</v>
      </c>
      <c r="J47" s="56">
        <f t="shared" si="57"/>
        <v>-55.745418884653191</v>
      </c>
      <c r="K47" s="56">
        <f t="shared" si="57"/>
        <v>-99.099780636024661</v>
      </c>
      <c r="L47" s="56">
        <f t="shared" si="57"/>
        <v>-93.901857653152547</v>
      </c>
      <c r="M47" s="56">
        <f t="shared" si="57"/>
        <v>-57.206097881775349</v>
      </c>
      <c r="N47" s="56">
        <f t="shared" si="57"/>
        <v>-10.938933583383914</v>
      </c>
      <c r="O47" s="56">
        <f t="shared" si="57"/>
        <v>70.381692153285258</v>
      </c>
      <c r="P47" s="56">
        <f t="shared" si="57"/>
        <v>79.830663456232287</v>
      </c>
      <c r="Q47" s="56">
        <f t="shared" si="57"/>
        <v>5.973803499044152</v>
      </c>
      <c r="R47" s="56">
        <f t="shared" si="57"/>
        <v>-61.379840901994612</v>
      </c>
      <c r="S47" s="56">
        <f t="shared" si="57"/>
        <v>39.169898368418217</v>
      </c>
      <c r="T47" s="56">
        <f t="shared" si="57"/>
        <v>29.821349311896483</v>
      </c>
      <c r="U47" s="56">
        <f t="shared" si="57"/>
        <v>2.734681371905026</v>
      </c>
      <c r="V47" s="56">
        <f t="shared" si="57"/>
        <v>28.575717299769167</v>
      </c>
      <c r="W47" s="56">
        <f t="shared" si="57"/>
        <v>79.412632593091985</v>
      </c>
      <c r="X47" s="56">
        <f t="shared" si="57"/>
        <v>53.618079753876373</v>
      </c>
      <c r="Y47" s="56">
        <f t="shared" si="57"/>
        <v>25.4030261329317</v>
      </c>
      <c r="Z47" s="56">
        <f t="shared" si="57"/>
        <v>10.192247249142383</v>
      </c>
      <c r="AA47" s="56">
        <f t="shared" si="57"/>
        <v>1.4245842014497612</v>
      </c>
      <c r="AB47" s="56">
        <f t="shared" si="32"/>
        <v>-5.5423426732886583E-2</v>
      </c>
      <c r="AC47" s="56">
        <f t="shared" si="32"/>
        <v>21.259940023992385</v>
      </c>
      <c r="AD47" s="56">
        <f t="shared" ref="AD47" si="58">IFERROR((AD23-AD11),"NA")</f>
        <v>51.471151091165666</v>
      </c>
      <c r="AE47" s="56">
        <f t="shared" ref="AE47:AF47" si="59">IFERROR((AE23-AE11),"NA")</f>
        <v>79.540316713893844</v>
      </c>
      <c r="AF47" s="56">
        <f t="shared" si="59"/>
        <v>13.923106551927049</v>
      </c>
      <c r="AG47" s="56">
        <f t="shared" ref="AG47" si="60">IFERROR((AG23-AG11),"NA")</f>
        <v>3.7298740680780611</v>
      </c>
      <c r="AH47" s="56"/>
      <c r="AI47" s="62">
        <f>AVERAGE(C47:AG47)</f>
        <v>-2.2596345184649711</v>
      </c>
      <c r="AJ47" s="5" t="s">
        <v>43</v>
      </c>
    </row>
    <row r="78" spans="2:2" x14ac:dyDescent="0.2">
      <c r="B78" s="10" t="s">
        <v>138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 10.2 total by gas</vt:lpstr>
      <vt:lpstr>Figure 10.1 Energy</vt:lpstr>
      <vt:lpstr>Figure 10.2 IPPU</vt:lpstr>
      <vt:lpstr>Figure 10.3 Agriculture</vt:lpstr>
      <vt:lpstr>Figure 10.4 LULUCF</vt:lpstr>
      <vt:lpstr>Figure 10.5 Waste</vt:lpstr>
      <vt:lpstr>T.10.3 total by sector &amp; F.10.6</vt:lpstr>
      <vt:lpstr>'T.10.3 total by sector &amp; F.10.6'!_Toc434941777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Ann Marie Ryan</cp:lastModifiedBy>
  <dcterms:created xsi:type="dcterms:W3CDTF">2008-02-21T11:53:43Z</dcterms:created>
  <dcterms:modified xsi:type="dcterms:W3CDTF">2023-03-15T08:28:11Z</dcterms:modified>
</cp:coreProperties>
</file>