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UNFCCC Reports\NIR Report 2020\Annexes\Website annexes\"/>
    </mc:Choice>
  </mc:AlternateContent>
  <xr:revisionPtr revIDLastSave="0" documentId="13_ncr:1_{54D9B3F5-0373-40FE-9897-F236FE181370}" xr6:coauthVersionLast="36" xr6:coauthVersionMax="36" xr10:uidLastSave="{00000000-0000-0000-0000-000000000000}"/>
  <bookViews>
    <workbookView xWindow="-15" yWindow="5325" windowWidth="21630" windowHeight="5100" tabRatio="805" xr2:uid="{00000000-000D-0000-FFFF-FFFF00000000}"/>
  </bookViews>
  <sheets>
    <sheet name="Table 10.1" sheetId="8" r:id="rId1"/>
    <sheet name="Table 10.2 total by gas" sheetId="1" r:id="rId2"/>
    <sheet name="Figure 10.1 Energy" sheetId="3" r:id="rId3"/>
    <sheet name="Figure 10.2 IPPU" sheetId="5" r:id="rId4"/>
    <sheet name="Figure 10.3 Agriculture" sheetId="6" r:id="rId5"/>
    <sheet name="Figure 10.4 LULUCF" sheetId="12" r:id="rId6"/>
    <sheet name="Figure 10.5 Waste" sheetId="7" r:id="rId7"/>
    <sheet name="Table.10.3 &amp; Figure.10.6" sheetId="2" r:id="rId8"/>
  </sheets>
  <definedNames>
    <definedName name="_Toc434941777" localSheetId="7">'Table.10.3 &amp; Figure.10.6'!$B$78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87" i="5" l="1"/>
  <c r="T87" i="5"/>
  <c r="P87" i="5"/>
  <c r="L87" i="5"/>
  <c r="H87" i="5"/>
  <c r="D87" i="5"/>
  <c r="V88" i="5"/>
  <c r="F88" i="5"/>
  <c r="AC87" i="5"/>
  <c r="I87" i="5"/>
  <c r="AD88" i="5"/>
  <c r="Z88" i="5"/>
  <c r="R88" i="5"/>
  <c r="N88" i="5"/>
  <c r="J88" i="5"/>
  <c r="C88" i="5"/>
  <c r="AA88" i="5"/>
  <c r="W88" i="5"/>
  <c r="S88" i="5"/>
  <c r="O88" i="5"/>
  <c r="K88" i="5"/>
  <c r="G88" i="5"/>
  <c r="Y87" i="5"/>
  <c r="M87" i="5"/>
  <c r="AC88" i="5"/>
  <c r="Q88" i="5"/>
  <c r="I88" i="5"/>
  <c r="E88" i="5"/>
  <c r="Y88" i="5"/>
  <c r="U88" i="5"/>
  <c r="M88" i="5"/>
  <c r="C87" i="5"/>
  <c r="AB88" i="5"/>
  <c r="X88" i="5"/>
  <c r="T88" i="5"/>
  <c r="P88" i="5"/>
  <c r="L88" i="5"/>
  <c r="H88" i="5"/>
  <c r="D88" i="5"/>
  <c r="AA87" i="5"/>
  <c r="W87" i="5"/>
  <c r="O87" i="5"/>
  <c r="K87" i="5"/>
  <c r="Q87" i="5"/>
  <c r="AD87" i="5"/>
  <c r="Z87" i="5"/>
  <c r="V87" i="5"/>
  <c r="R87" i="5"/>
  <c r="N87" i="5"/>
  <c r="J87" i="5"/>
  <c r="F87" i="5"/>
  <c r="U87" i="5"/>
  <c r="E87" i="5"/>
  <c r="AB87" i="5"/>
  <c r="S87" i="5"/>
  <c r="G87" i="5"/>
  <c r="E50" i="1" l="1"/>
  <c r="AC66" i="1"/>
  <c r="Y50" i="1"/>
  <c r="U66" i="1"/>
  <c r="Q50" i="1"/>
  <c r="M66" i="1"/>
  <c r="I50" i="1"/>
  <c r="E66" i="1"/>
  <c r="M50" i="1"/>
  <c r="I66" i="1"/>
  <c r="AC50" i="1"/>
  <c r="Y66" i="1"/>
  <c r="U50" i="1"/>
  <c r="Q66" i="1"/>
  <c r="AA66" i="1"/>
  <c r="W66" i="1"/>
  <c r="S66" i="1"/>
  <c r="O66" i="1"/>
  <c r="K66" i="1"/>
  <c r="G66" i="1"/>
  <c r="C66" i="1"/>
  <c r="AD66" i="1"/>
  <c r="Z66" i="1"/>
  <c r="V66" i="1"/>
  <c r="R66" i="1"/>
  <c r="N66" i="1"/>
  <c r="J66" i="1"/>
  <c r="F66" i="1"/>
  <c r="AB66" i="1"/>
  <c r="X66" i="1"/>
  <c r="T66" i="1"/>
  <c r="P66" i="1"/>
  <c r="L66" i="1"/>
  <c r="H66" i="1"/>
  <c r="D66" i="1"/>
  <c r="AB50" i="1"/>
  <c r="X50" i="1"/>
  <c r="T50" i="1"/>
  <c r="P50" i="1"/>
  <c r="L50" i="1"/>
  <c r="H50" i="1"/>
  <c r="D50" i="1"/>
  <c r="C50" i="1"/>
  <c r="AA50" i="1"/>
  <c r="W50" i="1"/>
  <c r="S50" i="1"/>
  <c r="O50" i="1"/>
  <c r="K50" i="1"/>
  <c r="G50" i="1"/>
  <c r="AD50" i="1"/>
  <c r="Z50" i="1"/>
  <c r="V50" i="1"/>
  <c r="R50" i="1"/>
  <c r="N50" i="1"/>
  <c r="J50" i="1"/>
  <c r="F50" i="1"/>
  <c r="AD30" i="12"/>
  <c r="AD88" i="12" l="1"/>
  <c r="AD84" i="12"/>
  <c r="AD91" i="12"/>
  <c r="AD87" i="12"/>
  <c r="AD83" i="12"/>
  <c r="AD90" i="12"/>
  <c r="AD86" i="12"/>
  <c r="AD82" i="12"/>
  <c r="AD78" i="12"/>
  <c r="AD70" i="12"/>
  <c r="AD81" i="12"/>
  <c r="AD77" i="12"/>
  <c r="AD69" i="12"/>
  <c r="AD80" i="12"/>
  <c r="AD76" i="12"/>
  <c r="AD72" i="12"/>
  <c r="AD68" i="12"/>
  <c r="Q90" i="12"/>
  <c r="AD79" i="12"/>
  <c r="AD75" i="12"/>
  <c r="AD71" i="12"/>
  <c r="AD67" i="12"/>
  <c r="AD62" i="12"/>
  <c r="AD31" i="2"/>
  <c r="AD44" i="2"/>
  <c r="AD45" i="2"/>
  <c r="AD34" i="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AD44" i="1"/>
  <c r="AD56" i="1"/>
  <c r="AD49" i="1"/>
  <c r="AD64" i="1"/>
  <c r="AD62" i="1"/>
  <c r="AD45" i="1"/>
  <c r="AD55" i="1"/>
  <c r="AD58" i="1"/>
  <c r="AD60" i="1"/>
  <c r="AD40" i="1"/>
  <c r="AD42" i="1"/>
  <c r="AD57" i="1"/>
  <c r="AD93" i="12" l="1"/>
  <c r="AD65" i="1"/>
  <c r="AD61" i="1"/>
  <c r="AD32" i="2"/>
  <c r="AD33" i="2"/>
  <c r="AD46" i="2"/>
  <c r="AD41" i="2"/>
  <c r="AD39" i="1"/>
  <c r="AD59" i="1"/>
  <c r="AD46" i="1"/>
  <c r="AD48" i="1"/>
  <c r="AD41" i="1"/>
  <c r="AD63" i="1"/>
  <c r="AD43" i="2"/>
  <c r="H49" i="1"/>
  <c r="AD42" i="2"/>
  <c r="AD47" i="1"/>
  <c r="AD30" i="2"/>
  <c r="AD29" i="2"/>
  <c r="AD35" i="2"/>
  <c r="AD47" i="2"/>
  <c r="AD43" i="1"/>
  <c r="AD36" i="3"/>
  <c r="AD37" i="3"/>
  <c r="AD11" i="7"/>
  <c r="AD26" i="7"/>
  <c r="AD31" i="6" l="1"/>
  <c r="AD32" i="3"/>
  <c r="AD39" i="7"/>
  <c r="AD40" i="7"/>
  <c r="AD6" i="6"/>
  <c r="AD11" i="6" s="1"/>
  <c r="AD35" i="7"/>
  <c r="AD31" i="3"/>
  <c r="AD32" i="6"/>
  <c r="AD34" i="6"/>
  <c r="AD33" i="3"/>
  <c r="AD37" i="7"/>
  <c r="AD8" i="7"/>
  <c r="AD34" i="3"/>
  <c r="AD19" i="7"/>
  <c r="AD23" i="7"/>
  <c r="AD43" i="7"/>
  <c r="AD36" i="7"/>
  <c r="AD33" i="6"/>
  <c r="AD28" i="6"/>
  <c r="AD18" i="6"/>
  <c r="AD42" i="7"/>
  <c r="AD4" i="7"/>
  <c r="AD29" i="6"/>
  <c r="AD9" i="3"/>
  <c r="AD35" i="3" s="1"/>
  <c r="AD41" i="7"/>
  <c r="AD4" i="3"/>
  <c r="AD25" i="3"/>
  <c r="AD72" i="5"/>
  <c r="AD69" i="5"/>
  <c r="F23" i="5" l="1"/>
  <c r="J23" i="5"/>
  <c r="N23" i="5"/>
  <c r="R23" i="5"/>
  <c r="AD30" i="6"/>
  <c r="V23" i="5"/>
  <c r="Z23" i="5"/>
  <c r="G23" i="5"/>
  <c r="K23" i="5"/>
  <c r="S23" i="5"/>
  <c r="W23" i="5"/>
  <c r="D23" i="5"/>
  <c r="H23" i="5"/>
  <c r="L23" i="5"/>
  <c r="P23" i="5"/>
  <c r="T23" i="5"/>
  <c r="X23" i="5"/>
  <c r="AB23" i="5"/>
  <c r="AD23" i="5"/>
  <c r="C23" i="5"/>
  <c r="O23" i="5"/>
  <c r="AA23" i="5"/>
  <c r="E23" i="5"/>
  <c r="I23" i="5"/>
  <c r="M23" i="5"/>
  <c r="Q23" i="5"/>
  <c r="U23" i="5"/>
  <c r="Y23" i="5"/>
  <c r="AC23" i="5"/>
  <c r="AD53" i="5"/>
  <c r="AD43" i="5"/>
  <c r="AD14" i="7"/>
  <c r="AD29" i="7"/>
  <c r="AD66" i="5"/>
  <c r="AD82" i="5"/>
  <c r="AD12" i="3"/>
  <c r="AD77" i="5"/>
  <c r="AD85" i="5"/>
  <c r="AD38" i="7"/>
  <c r="AD23" i="6"/>
  <c r="AD80" i="5"/>
  <c r="AD84" i="5"/>
  <c r="AD78" i="5"/>
  <c r="AD74" i="5"/>
  <c r="AD19" i="5"/>
  <c r="AD76" i="5"/>
  <c r="AD4" i="5"/>
  <c r="AD34" i="7"/>
  <c r="AD75" i="5"/>
  <c r="AD70" i="5"/>
  <c r="AD34" i="5"/>
  <c r="AD65" i="5"/>
  <c r="AD68" i="5"/>
  <c r="AD30" i="3"/>
  <c r="AD81" i="5"/>
  <c r="AD86" i="5"/>
  <c r="AD49" i="5"/>
  <c r="AD71" i="5"/>
  <c r="AD13" i="5"/>
  <c r="AD67" i="5"/>
  <c r="C86" i="5"/>
  <c r="AD44" i="7" l="1"/>
  <c r="AD47" i="7"/>
  <c r="AD29" i="5"/>
  <c r="AD59" i="5"/>
  <c r="U43" i="5"/>
  <c r="W43" i="5"/>
  <c r="C53" i="5"/>
  <c r="G53" i="5"/>
  <c r="K53" i="5"/>
  <c r="O53" i="5"/>
  <c r="S53" i="5"/>
  <c r="W53" i="5"/>
  <c r="AA53" i="5"/>
  <c r="X43" i="5"/>
  <c r="AB43" i="5"/>
  <c r="D53" i="5"/>
  <c r="H53" i="5"/>
  <c r="L53" i="5"/>
  <c r="P53" i="5"/>
  <c r="T53" i="5"/>
  <c r="X53" i="5"/>
  <c r="AB53" i="5"/>
  <c r="AA43" i="5"/>
  <c r="Y43" i="5"/>
  <c r="AC43" i="5"/>
  <c r="E53" i="5"/>
  <c r="I53" i="5"/>
  <c r="M53" i="5"/>
  <c r="Q53" i="5"/>
  <c r="U53" i="5"/>
  <c r="Y53" i="5"/>
  <c r="AC53" i="5"/>
  <c r="V43" i="5"/>
  <c r="Z43" i="5"/>
  <c r="F53" i="5"/>
  <c r="J53" i="5"/>
  <c r="N53" i="5"/>
  <c r="R53" i="5"/>
  <c r="V53" i="5"/>
  <c r="Z53" i="5"/>
  <c r="AD41" i="3"/>
  <c r="AD73" i="5"/>
  <c r="AD64" i="5"/>
  <c r="AD83" i="5"/>
  <c r="AD79" i="5"/>
  <c r="AD38" i="3"/>
  <c r="AD38" i="6"/>
  <c r="AD35" i="6"/>
  <c r="AC30" i="12"/>
  <c r="AC41" i="1"/>
  <c r="AD92" i="5" l="1"/>
  <c r="AD89" i="5"/>
  <c r="AC64" i="1"/>
  <c r="AC56" i="1"/>
  <c r="AC58" i="1"/>
  <c r="AC47" i="1"/>
  <c r="AC43" i="1"/>
  <c r="AC45" i="1"/>
  <c r="AC60" i="1"/>
  <c r="AC55" i="1"/>
  <c r="AC59" i="1"/>
  <c r="AC39" i="1"/>
  <c r="AC63" i="1"/>
  <c r="AC48" i="1"/>
  <c r="AC40" i="1"/>
  <c r="AC42" i="1"/>
  <c r="AC46" i="1"/>
  <c r="AC62" i="1"/>
  <c r="AC44" i="1"/>
  <c r="AC65" i="1"/>
  <c r="AC61" i="1"/>
  <c r="AC57" i="1"/>
  <c r="AC49" i="1"/>
  <c r="AC33" i="3"/>
  <c r="AC37" i="3"/>
  <c r="AC71" i="5"/>
  <c r="AC72" i="5"/>
  <c r="AC76" i="5"/>
  <c r="AC69" i="5"/>
  <c r="AC32" i="6"/>
  <c r="AC78" i="5" l="1"/>
  <c r="AC67" i="5"/>
  <c r="AC31" i="3"/>
  <c r="AC82" i="5"/>
  <c r="AC77" i="5"/>
  <c r="AC34" i="3"/>
  <c r="AC6" i="6"/>
  <c r="AC11" i="6" s="1"/>
  <c r="AC70" i="5"/>
  <c r="AC9" i="3"/>
  <c r="AC35" i="3" s="1"/>
  <c r="AC25" i="3"/>
  <c r="AC32" i="3"/>
  <c r="AC28" i="6"/>
  <c r="AC18" i="6"/>
  <c r="AC23" i="6" s="1"/>
  <c r="AC49" i="5"/>
  <c r="AC74" i="5"/>
  <c r="AC86" i="5"/>
  <c r="AC31" i="6"/>
  <c r="C8" i="7"/>
  <c r="AC34" i="5"/>
  <c r="AC4" i="5"/>
  <c r="AC19" i="5"/>
  <c r="AC34" i="6"/>
  <c r="AC68" i="5"/>
  <c r="AC66" i="5"/>
  <c r="AC81" i="5"/>
  <c r="AC75" i="5"/>
  <c r="AC85" i="5"/>
  <c r="AC4" i="3"/>
  <c r="AC36" i="3"/>
  <c r="AC13" i="5"/>
  <c r="AC84" i="5"/>
  <c r="AC80" i="5"/>
  <c r="AC65" i="5"/>
  <c r="AC33" i="6"/>
  <c r="AC29" i="6"/>
  <c r="AC59" i="5" l="1"/>
  <c r="AC29" i="5"/>
  <c r="AC12" i="3"/>
  <c r="AC73" i="5"/>
  <c r="AC79" i="5"/>
  <c r="AC30" i="6"/>
  <c r="AC64" i="5"/>
  <c r="AC83" i="5"/>
  <c r="AC30" i="3"/>
  <c r="AC38" i="6"/>
  <c r="AC35" i="6"/>
  <c r="AC41" i="3" l="1"/>
  <c r="AC38" i="3"/>
  <c r="AC89" i="5"/>
  <c r="AC92" i="5"/>
  <c r="AC4" i="7"/>
  <c r="AC8" i="7"/>
  <c r="AC11" i="7"/>
  <c r="AC36" i="7"/>
  <c r="AC37" i="7"/>
  <c r="AC40" i="7"/>
  <c r="AC26" i="7"/>
  <c r="AC43" i="7"/>
  <c r="AC41" i="2"/>
  <c r="AC44" i="2"/>
  <c r="AC45" i="2"/>
  <c r="AC30" i="2"/>
  <c r="AC31" i="2"/>
  <c r="AC34" i="2"/>
  <c r="AC35" i="2"/>
  <c r="AC42" i="2"/>
  <c r="AC43" i="2"/>
  <c r="AC46" i="2"/>
  <c r="AC47" i="2"/>
  <c r="E18" i="6" l="1"/>
  <c r="E31" i="6"/>
  <c r="AC42" i="7"/>
  <c r="AC19" i="7"/>
  <c r="AC34" i="7" s="1"/>
  <c r="AC35" i="7"/>
  <c r="AC23" i="7"/>
  <c r="AC33" i="2"/>
  <c r="AC29" i="2"/>
  <c r="AC32" i="2"/>
  <c r="AC39" i="7"/>
  <c r="AC41" i="7"/>
  <c r="AC14" i="7"/>
  <c r="AC29" i="7" l="1"/>
  <c r="AC38" i="7"/>
  <c r="AC44" i="7" l="1"/>
  <c r="AC47" i="7"/>
  <c r="AB62" i="12"/>
  <c r="AC62" i="12"/>
  <c r="AB30" i="12"/>
  <c r="AC93" i="12" l="1"/>
  <c r="AB93" i="12"/>
  <c r="AB26" i="7" l="1"/>
  <c r="D23" i="7"/>
  <c r="AB11" i="7"/>
  <c r="AB43" i="7"/>
  <c r="AB39" i="7"/>
  <c r="AB33" i="6"/>
  <c r="F23" i="7" l="1"/>
  <c r="AB31" i="6"/>
  <c r="AB40" i="7"/>
  <c r="AB32" i="6"/>
  <c r="AB37" i="7"/>
  <c r="AB35" i="7"/>
  <c r="AB18" i="6"/>
  <c r="AB23" i="6" s="1"/>
  <c r="E23" i="7"/>
  <c r="AB36" i="7"/>
  <c r="G23" i="7"/>
  <c r="AB23" i="7"/>
  <c r="AB28" i="6"/>
  <c r="AB29" i="6"/>
  <c r="AB19" i="7"/>
  <c r="AB8" i="7"/>
  <c r="AB42" i="7"/>
  <c r="AB34" i="6"/>
  <c r="AB41" i="7"/>
  <c r="AB4" i="7"/>
  <c r="C23" i="7"/>
  <c r="AB6" i="6"/>
  <c r="AB11" i="6" s="1"/>
  <c r="W77" i="5"/>
  <c r="U77" i="5"/>
  <c r="V77" i="5"/>
  <c r="AA69" i="5"/>
  <c r="AB69" i="5"/>
  <c r="AA77" i="5"/>
  <c r="AA72" i="5"/>
  <c r="AB72" i="5"/>
  <c r="AB71" i="5"/>
  <c r="Z19" i="5"/>
  <c r="Y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W19" i="5" l="1"/>
  <c r="AB19" i="5"/>
  <c r="AA19" i="5"/>
  <c r="AB70" i="5"/>
  <c r="AA81" i="5"/>
  <c r="AB38" i="7"/>
  <c r="AB82" i="5"/>
  <c r="C25" i="3"/>
  <c r="AB76" i="5"/>
  <c r="AB80" i="5"/>
  <c r="AB34" i="7"/>
  <c r="X49" i="5"/>
  <c r="T49" i="5"/>
  <c r="P49" i="5"/>
  <c r="L49" i="5"/>
  <c r="H49" i="5"/>
  <c r="Z49" i="5"/>
  <c r="V49" i="5"/>
  <c r="R49" i="5"/>
  <c r="N49" i="5"/>
  <c r="J49" i="5"/>
  <c r="F49" i="5"/>
  <c r="AB14" i="7"/>
  <c r="AB65" i="5"/>
  <c r="AA66" i="5"/>
  <c r="AB34" i="5"/>
  <c r="AA49" i="5"/>
  <c r="W49" i="5"/>
  <c r="S49" i="5"/>
  <c r="O49" i="5"/>
  <c r="K49" i="5"/>
  <c r="G49" i="5"/>
  <c r="AB78" i="5"/>
  <c r="AA13" i="5"/>
  <c r="AA86" i="5"/>
  <c r="AA84" i="5"/>
  <c r="AA71" i="5"/>
  <c r="AA67" i="5"/>
  <c r="AB68" i="5"/>
  <c r="AA68" i="5"/>
  <c r="Y49" i="5"/>
  <c r="U49" i="5"/>
  <c r="Q49" i="5"/>
  <c r="M49" i="5"/>
  <c r="I49" i="5"/>
  <c r="AB49" i="5"/>
  <c r="AB77" i="5"/>
  <c r="AB86" i="5"/>
  <c r="AB81" i="5"/>
  <c r="R77" i="5"/>
  <c r="AB29" i="7"/>
  <c r="AA34" i="5"/>
  <c r="AB67" i="5"/>
  <c r="AB85" i="5"/>
  <c r="T77" i="5"/>
  <c r="AB38" i="6"/>
  <c r="AA4" i="5"/>
  <c r="AB4" i="5"/>
  <c r="AA70" i="5"/>
  <c r="AA78" i="5"/>
  <c r="AA76" i="5"/>
  <c r="AA74" i="5"/>
  <c r="AA82" i="5"/>
  <c r="AA80" i="5"/>
  <c r="S77" i="5"/>
  <c r="AA85" i="5"/>
  <c r="AA65" i="5"/>
  <c r="AB84" i="5"/>
  <c r="AB66" i="5"/>
  <c r="AB13" i="5"/>
  <c r="AB74" i="5"/>
  <c r="AB30" i="6"/>
  <c r="AB35" i="6"/>
  <c r="AB29" i="5" l="1"/>
  <c r="AA29" i="5"/>
  <c r="AB47" i="7"/>
  <c r="AB64" i="5"/>
  <c r="AA83" i="5"/>
  <c r="AB83" i="5"/>
  <c r="AA64" i="5"/>
  <c r="AB79" i="5"/>
  <c r="AB44" i="7"/>
  <c r="AA79" i="5"/>
  <c r="AA75" i="5"/>
  <c r="T43" i="5"/>
  <c r="S43" i="5"/>
  <c r="P43" i="5"/>
  <c r="O43" i="5"/>
  <c r="AB75" i="5" l="1"/>
  <c r="R43" i="5"/>
  <c r="AB59" i="5" l="1"/>
  <c r="Q43" i="5"/>
  <c r="AB73" i="5"/>
  <c r="AB92" i="5" l="1"/>
  <c r="AB89" i="5"/>
  <c r="AB32" i="3" l="1"/>
  <c r="AB34" i="3"/>
  <c r="AB37" i="3"/>
  <c r="AB25" i="3"/>
  <c r="AB36" i="3"/>
  <c r="AB34" i="2"/>
  <c r="AB33" i="2"/>
  <c r="AB31" i="2"/>
  <c r="AB43" i="2"/>
  <c r="AB32" i="2" l="1"/>
  <c r="AB45" i="2"/>
  <c r="AB41" i="2"/>
  <c r="AB29" i="2"/>
  <c r="AB33" i="3"/>
  <c r="AB9" i="3"/>
  <c r="AB35" i="3" s="1"/>
  <c r="AB4" i="3"/>
  <c r="AB44" i="2"/>
  <c r="AB31" i="3"/>
  <c r="AB46" i="2"/>
  <c r="AB30" i="2"/>
  <c r="AB42" i="2"/>
  <c r="AB47" i="2" l="1"/>
  <c r="AB12" i="3"/>
  <c r="AB35" i="2"/>
  <c r="AB30" i="3"/>
  <c r="AB41" i="3" l="1"/>
  <c r="AB38" i="3"/>
  <c r="AB42" i="1" l="1"/>
  <c r="AB64" i="1"/>
  <c r="AB46" i="1"/>
  <c r="AB39" i="1"/>
  <c r="AB59" i="1"/>
  <c r="AB47" i="1"/>
  <c r="AB56" i="1"/>
  <c r="AB48" i="1" l="1"/>
  <c r="AB58" i="1"/>
  <c r="C49" i="1"/>
  <c r="AB60" i="1"/>
  <c r="AB40" i="1"/>
  <c r="AB44" i="1"/>
  <c r="AB62" i="1"/>
  <c r="AB41" i="1"/>
  <c r="AB43" i="1"/>
  <c r="AB45" i="1"/>
  <c r="AB63" i="1"/>
  <c r="AB55" i="1"/>
  <c r="AB65" i="1"/>
  <c r="AB61" i="1"/>
  <c r="AB57" i="1"/>
  <c r="AB49" i="1"/>
  <c r="AA30" i="12" l="1"/>
  <c r="AA62" i="12"/>
  <c r="AA93" i="12" l="1"/>
  <c r="Z6" i="6"/>
  <c r="Z11" i="6" s="1"/>
  <c r="AA6" i="6"/>
  <c r="AA46" i="2"/>
  <c r="Y34" i="2"/>
  <c r="X34" i="2"/>
  <c r="U34" i="2"/>
  <c r="T34" i="2"/>
  <c r="Q34" i="2"/>
  <c r="P34" i="2"/>
  <c r="M34" i="2"/>
  <c r="L34" i="2"/>
  <c r="K46" i="2"/>
  <c r="I34" i="2"/>
  <c r="H34" i="2"/>
  <c r="E34" i="2"/>
  <c r="D34" i="2"/>
  <c r="I46" i="2" l="1"/>
  <c r="Y46" i="2"/>
  <c r="P46" i="2"/>
  <c r="K34" i="2"/>
  <c r="Q46" i="2"/>
  <c r="H46" i="2"/>
  <c r="X46" i="2"/>
  <c r="J34" i="2"/>
  <c r="J46" i="2"/>
  <c r="R34" i="2"/>
  <c r="R46" i="2"/>
  <c r="Z34" i="2"/>
  <c r="Z46" i="2"/>
  <c r="F34" i="2"/>
  <c r="F46" i="2"/>
  <c r="N34" i="2"/>
  <c r="N46" i="2"/>
  <c r="V34" i="2"/>
  <c r="V46" i="2"/>
  <c r="C34" i="2"/>
  <c r="C46" i="2"/>
  <c r="G34" i="2"/>
  <c r="G46" i="2"/>
  <c r="AA34" i="2"/>
  <c r="D46" i="2"/>
  <c r="L46" i="2"/>
  <c r="T46" i="2"/>
  <c r="O34" i="2"/>
  <c r="O46" i="2"/>
  <c r="S34" i="2"/>
  <c r="S46" i="2"/>
  <c r="W34" i="2"/>
  <c r="W46" i="2"/>
  <c r="E46" i="2"/>
  <c r="M46" i="2"/>
  <c r="U46" i="2"/>
  <c r="Y11" i="7" l="1"/>
  <c r="Z11" i="7"/>
  <c r="AA11" i="7"/>
  <c r="Y35" i="7"/>
  <c r="Z36" i="7"/>
  <c r="AA36" i="7"/>
  <c r="AA37" i="7"/>
  <c r="AA43" i="7"/>
  <c r="C80" i="5"/>
  <c r="Q77" i="5"/>
  <c r="P77" i="5"/>
  <c r="O77" i="5"/>
  <c r="N77" i="5"/>
  <c r="M77" i="5"/>
  <c r="L77" i="5"/>
  <c r="K77" i="5"/>
  <c r="J77" i="5"/>
  <c r="I77" i="5"/>
  <c r="H77" i="5"/>
  <c r="D74" i="5"/>
  <c r="C74" i="5"/>
  <c r="Z72" i="5"/>
  <c r="Y72" i="5"/>
  <c r="X72" i="5"/>
  <c r="W72" i="5"/>
  <c r="V72" i="5"/>
  <c r="U72" i="5"/>
  <c r="T72" i="5"/>
  <c r="S72" i="5"/>
  <c r="R72" i="5"/>
  <c r="Z71" i="5"/>
  <c r="Y71" i="5"/>
  <c r="X71" i="5"/>
  <c r="W71" i="5"/>
  <c r="V71" i="5"/>
  <c r="U71" i="5"/>
  <c r="T71" i="5"/>
  <c r="S71" i="5"/>
  <c r="R71" i="5"/>
  <c r="Q71" i="5"/>
  <c r="P71" i="5"/>
  <c r="Z69" i="5"/>
  <c r="Y69" i="5"/>
  <c r="X69" i="5"/>
  <c r="W69" i="5"/>
  <c r="V69" i="5"/>
  <c r="U69" i="5"/>
  <c r="T69" i="5"/>
  <c r="S69" i="5"/>
  <c r="R69" i="5"/>
  <c r="Q69" i="5"/>
  <c r="Z35" i="7" l="1"/>
  <c r="D4" i="7"/>
  <c r="H4" i="7"/>
  <c r="M4" i="7"/>
  <c r="Q4" i="7"/>
  <c r="U4" i="7"/>
  <c r="Z8" i="7"/>
  <c r="AA4" i="7"/>
  <c r="V6" i="6"/>
  <c r="V11" i="6" s="1"/>
  <c r="T4" i="7"/>
  <c r="Y8" i="7"/>
  <c r="S4" i="7"/>
  <c r="G4" i="7"/>
  <c r="J4" i="7"/>
  <c r="F6" i="6"/>
  <c r="F11" i="6" s="1"/>
  <c r="J6" i="6"/>
  <c r="J11" i="6" s="1"/>
  <c r="R6" i="6"/>
  <c r="Z43" i="7"/>
  <c r="Z37" i="7"/>
  <c r="Y36" i="7"/>
  <c r="N6" i="6"/>
  <c r="N11" i="6" s="1"/>
  <c r="C4" i="7"/>
  <c r="L4" i="7"/>
  <c r="P4" i="7"/>
  <c r="X4" i="7"/>
  <c r="Y43" i="7"/>
  <c r="Y37" i="7"/>
  <c r="AA8" i="7"/>
  <c r="Z19" i="7"/>
  <c r="G6" i="6"/>
  <c r="G11" i="6" s="1"/>
  <c r="O6" i="6"/>
  <c r="O11" i="6" s="1"/>
  <c r="W6" i="6"/>
  <c r="W11" i="6" s="1"/>
  <c r="C6" i="6"/>
  <c r="D6" i="6"/>
  <c r="D11" i="6" s="1"/>
  <c r="H6" i="6"/>
  <c r="H11" i="6" s="1"/>
  <c r="L6" i="6"/>
  <c r="L11" i="6" s="1"/>
  <c r="P6" i="6"/>
  <c r="P11" i="6" s="1"/>
  <c r="T6" i="6"/>
  <c r="T11" i="6" s="1"/>
  <c r="X6" i="6"/>
  <c r="X11" i="6" s="1"/>
  <c r="E6" i="6"/>
  <c r="I6" i="6"/>
  <c r="I11" i="6" s="1"/>
  <c r="M6" i="6"/>
  <c r="M11" i="6" s="1"/>
  <c r="Q6" i="6"/>
  <c r="Q11" i="6" s="1"/>
  <c r="U6" i="6"/>
  <c r="U11" i="6" s="1"/>
  <c r="Y6" i="6"/>
  <c r="Y11" i="6" s="1"/>
  <c r="K4" i="7"/>
  <c r="E4" i="7"/>
  <c r="I4" i="7"/>
  <c r="N4" i="7"/>
  <c r="R4" i="7"/>
  <c r="V4" i="7"/>
  <c r="Z4" i="7"/>
  <c r="K6" i="6"/>
  <c r="K11" i="6" s="1"/>
  <c r="S6" i="6"/>
  <c r="S11" i="6" s="1"/>
  <c r="F4" i="7"/>
  <c r="O4" i="7"/>
  <c r="W4" i="7"/>
  <c r="Y4" i="7"/>
  <c r="AA19" i="7"/>
  <c r="AA35" i="7"/>
  <c r="Y19" i="7"/>
  <c r="E11" i="6" l="1"/>
  <c r="E30" i="6"/>
  <c r="Y14" i="7"/>
  <c r="Z14" i="7"/>
  <c r="AA34" i="7"/>
  <c r="AA14" i="7"/>
  <c r="R11" i="6"/>
  <c r="Z34" i="7"/>
  <c r="Y34" i="7"/>
  <c r="Q72" i="5" l="1"/>
  <c r="P72" i="5"/>
  <c r="O72" i="5"/>
  <c r="Z70" i="5"/>
  <c r="G77" i="5"/>
  <c r="F77" i="5"/>
  <c r="E77" i="5"/>
  <c r="Y70" i="5" l="1"/>
  <c r="V13" i="5"/>
  <c r="W13" i="5"/>
  <c r="Z13" i="5"/>
  <c r="U13" i="5"/>
  <c r="X13" i="5"/>
  <c r="Y13" i="5"/>
  <c r="Z85" i="5" l="1"/>
  <c r="Y85" i="5"/>
  <c r="Z82" i="5"/>
  <c r="Y82" i="5"/>
  <c r="Z81" i="5"/>
  <c r="Y81" i="5"/>
  <c r="E80" i="5"/>
  <c r="D80" i="5"/>
  <c r="C19" i="5" l="1"/>
  <c r="Y79" i="5"/>
  <c r="Y80" i="5"/>
  <c r="Y84" i="5"/>
  <c r="Z79" i="5"/>
  <c r="Z80" i="5"/>
  <c r="Z84" i="5"/>
  <c r="AA9" i="3" l="1"/>
  <c r="Z78" i="5" l="1"/>
  <c r="Y78" i="5"/>
  <c r="Y9" i="3" l="1"/>
  <c r="Z9" i="3" l="1"/>
  <c r="AA4" i="3" l="1"/>
  <c r="Z4" i="3"/>
  <c r="Y4" i="3"/>
  <c r="Z12" i="3" l="1"/>
  <c r="AA12" i="3"/>
  <c r="Y12" i="3"/>
  <c r="AA43" i="1" l="1"/>
  <c r="Y35" i="2" l="1"/>
  <c r="Z35" i="2"/>
  <c r="AA49" i="1"/>
  <c r="AA65" i="1"/>
  <c r="AA45" i="1"/>
  <c r="AA61" i="1"/>
  <c r="AA41" i="1"/>
  <c r="AA57" i="1"/>
  <c r="AA39" i="1"/>
  <c r="AA55" i="1"/>
  <c r="Y32" i="2"/>
  <c r="Y44" i="2"/>
  <c r="Q32" i="2"/>
  <c r="Q44" i="2"/>
  <c r="I32" i="2"/>
  <c r="I44" i="2"/>
  <c r="Z49" i="1"/>
  <c r="Z65" i="1"/>
  <c r="Z45" i="1"/>
  <c r="Z61" i="1"/>
  <c r="Z41" i="1"/>
  <c r="Z57" i="1"/>
  <c r="X32" i="2"/>
  <c r="X44" i="2"/>
  <c r="P32" i="2"/>
  <c r="P44" i="2"/>
  <c r="H32" i="2"/>
  <c r="H44" i="2"/>
  <c r="Z48" i="1"/>
  <c r="Z64" i="1"/>
  <c r="Z46" i="1"/>
  <c r="Z62" i="1"/>
  <c r="Z44" i="1"/>
  <c r="Z60" i="1"/>
  <c r="Z42" i="1"/>
  <c r="Z58" i="1"/>
  <c r="Z40" i="1"/>
  <c r="Z56" i="1"/>
  <c r="Z32" i="2"/>
  <c r="Z44" i="2"/>
  <c r="V32" i="2"/>
  <c r="V44" i="2"/>
  <c r="R32" i="2"/>
  <c r="R44" i="2"/>
  <c r="N32" i="2"/>
  <c r="N44" i="2"/>
  <c r="J32" i="2"/>
  <c r="J44" i="2"/>
  <c r="F32" i="2"/>
  <c r="F44" i="2"/>
  <c r="AA47" i="1"/>
  <c r="AA63" i="1"/>
  <c r="AA59" i="1"/>
  <c r="U32" i="2"/>
  <c r="U44" i="2"/>
  <c r="M32" i="2"/>
  <c r="M44" i="2"/>
  <c r="E32" i="2"/>
  <c r="E44" i="2"/>
  <c r="Z47" i="1"/>
  <c r="Z63" i="1"/>
  <c r="Z43" i="1"/>
  <c r="Z59" i="1"/>
  <c r="Z39" i="1"/>
  <c r="Z55" i="1"/>
  <c r="T32" i="2"/>
  <c r="T44" i="2"/>
  <c r="L32" i="2"/>
  <c r="L44" i="2"/>
  <c r="D32" i="2"/>
  <c r="D44" i="2"/>
  <c r="AA48" i="1"/>
  <c r="AA64" i="1"/>
  <c r="AA46" i="1"/>
  <c r="AA62" i="1"/>
  <c r="AA44" i="1"/>
  <c r="AA60" i="1"/>
  <c r="AA42" i="1"/>
  <c r="AA58" i="1"/>
  <c r="AA40" i="1"/>
  <c r="AA56" i="1"/>
  <c r="C32" i="2"/>
  <c r="C44" i="2"/>
  <c r="AA32" i="2"/>
  <c r="AA44" i="2"/>
  <c r="W32" i="2"/>
  <c r="W44" i="2"/>
  <c r="S32" i="2"/>
  <c r="S44" i="2"/>
  <c r="O32" i="2"/>
  <c r="O44" i="2"/>
  <c r="K32" i="2"/>
  <c r="K44" i="2"/>
  <c r="G32" i="2"/>
  <c r="G44" i="2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W48" i="1"/>
  <c r="M62" i="1"/>
  <c r="U57" i="1"/>
  <c r="T57" i="1"/>
  <c r="M37" i="7"/>
  <c r="L37" i="7"/>
  <c r="K37" i="7"/>
  <c r="J37" i="7"/>
  <c r="I37" i="7"/>
  <c r="H37" i="7"/>
  <c r="G37" i="7"/>
  <c r="F37" i="7"/>
  <c r="E37" i="7"/>
  <c r="D37" i="7"/>
  <c r="C37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T35" i="7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C78" i="5"/>
  <c r="X70" i="5"/>
  <c r="W70" i="5"/>
  <c r="V70" i="5"/>
  <c r="U70" i="5"/>
  <c r="AE32" i="2" l="1"/>
  <c r="Y47" i="2"/>
  <c r="Z47" i="2"/>
  <c r="X37" i="7"/>
  <c r="C71" i="5"/>
  <c r="E43" i="7"/>
  <c r="I43" i="7"/>
  <c r="M43" i="7"/>
  <c r="Q43" i="7"/>
  <c r="U43" i="7"/>
  <c r="D43" i="7"/>
  <c r="H43" i="7"/>
  <c r="L43" i="7"/>
  <c r="P43" i="7"/>
  <c r="T43" i="7"/>
  <c r="X43" i="7"/>
  <c r="P37" i="7"/>
  <c r="T37" i="7"/>
  <c r="Q37" i="7"/>
  <c r="U37" i="7"/>
  <c r="G78" i="5"/>
  <c r="F13" i="5"/>
  <c r="J13" i="5"/>
  <c r="N13" i="5"/>
  <c r="R13" i="5"/>
  <c r="D13" i="5"/>
  <c r="D71" i="5"/>
  <c r="H71" i="5"/>
  <c r="L71" i="5"/>
  <c r="E39" i="1"/>
  <c r="E55" i="1"/>
  <c r="M39" i="1"/>
  <c r="M55" i="1"/>
  <c r="U39" i="1"/>
  <c r="U55" i="1"/>
  <c r="F41" i="1"/>
  <c r="F57" i="1"/>
  <c r="N41" i="1"/>
  <c r="N57" i="1"/>
  <c r="V41" i="1"/>
  <c r="V57" i="1"/>
  <c r="G43" i="1"/>
  <c r="G59" i="1"/>
  <c r="O43" i="1"/>
  <c r="O59" i="1"/>
  <c r="W43" i="1"/>
  <c r="W59" i="1"/>
  <c r="H45" i="1"/>
  <c r="H61" i="1"/>
  <c r="P45" i="1"/>
  <c r="P61" i="1"/>
  <c r="X45" i="1"/>
  <c r="X61" i="1"/>
  <c r="I46" i="1"/>
  <c r="I62" i="1"/>
  <c r="Q46" i="1"/>
  <c r="Q62" i="1"/>
  <c r="Y46" i="1"/>
  <c r="Y62" i="1"/>
  <c r="J47" i="1"/>
  <c r="J63" i="1"/>
  <c r="R47" i="1"/>
  <c r="R63" i="1"/>
  <c r="V47" i="1"/>
  <c r="V63" i="1"/>
  <c r="G48" i="1"/>
  <c r="G64" i="1"/>
  <c r="O48" i="1"/>
  <c r="O64" i="1"/>
  <c r="W64" i="1"/>
  <c r="D40" i="1"/>
  <c r="D56" i="1"/>
  <c r="L40" i="1"/>
  <c r="L56" i="1"/>
  <c r="P40" i="1"/>
  <c r="P56" i="1"/>
  <c r="X40" i="1"/>
  <c r="X56" i="1"/>
  <c r="I42" i="1"/>
  <c r="I58" i="1"/>
  <c r="U42" i="1"/>
  <c r="U58" i="1"/>
  <c r="F44" i="1"/>
  <c r="F60" i="1"/>
  <c r="N44" i="1"/>
  <c r="N60" i="1"/>
  <c r="V44" i="1"/>
  <c r="V60" i="1"/>
  <c r="F39" i="1"/>
  <c r="F55" i="1"/>
  <c r="N39" i="1"/>
  <c r="N55" i="1"/>
  <c r="V39" i="1"/>
  <c r="V55" i="1"/>
  <c r="G41" i="1"/>
  <c r="G57" i="1"/>
  <c r="O41" i="1"/>
  <c r="O57" i="1"/>
  <c r="S41" i="1"/>
  <c r="S57" i="1"/>
  <c r="D43" i="1"/>
  <c r="D59" i="1"/>
  <c r="L43" i="1"/>
  <c r="L59" i="1"/>
  <c r="T43" i="1"/>
  <c r="T59" i="1"/>
  <c r="E45" i="1"/>
  <c r="E61" i="1"/>
  <c r="M45" i="1"/>
  <c r="M61" i="1"/>
  <c r="U45" i="1"/>
  <c r="U61" i="1"/>
  <c r="F46" i="1"/>
  <c r="F62" i="1"/>
  <c r="R46" i="1"/>
  <c r="R62" i="1"/>
  <c r="C47" i="1"/>
  <c r="C63" i="1"/>
  <c r="K47" i="1"/>
  <c r="K63" i="1"/>
  <c r="S47" i="1"/>
  <c r="S63" i="1"/>
  <c r="W47" i="1"/>
  <c r="W63" i="1"/>
  <c r="L48" i="1"/>
  <c r="L64" i="1"/>
  <c r="X48" i="1"/>
  <c r="X64" i="1"/>
  <c r="E40" i="1"/>
  <c r="E56" i="1"/>
  <c r="M40" i="1"/>
  <c r="M56" i="1"/>
  <c r="U40" i="1"/>
  <c r="U56" i="1"/>
  <c r="F42" i="1"/>
  <c r="F58" i="1"/>
  <c r="N42" i="1"/>
  <c r="N58" i="1"/>
  <c r="V42" i="1"/>
  <c r="V58" i="1"/>
  <c r="G44" i="1"/>
  <c r="G60" i="1"/>
  <c r="O44" i="1"/>
  <c r="O60" i="1"/>
  <c r="W44" i="1"/>
  <c r="W60" i="1"/>
  <c r="N37" i="7"/>
  <c r="R37" i="7"/>
  <c r="V37" i="7"/>
  <c r="F43" i="7"/>
  <c r="J43" i="7"/>
  <c r="N43" i="7"/>
  <c r="R43" i="7"/>
  <c r="V43" i="7"/>
  <c r="D39" i="1"/>
  <c r="D55" i="1"/>
  <c r="H39" i="1"/>
  <c r="H55" i="1"/>
  <c r="L39" i="1"/>
  <c r="L55" i="1"/>
  <c r="P39" i="1"/>
  <c r="P55" i="1"/>
  <c r="T39" i="1"/>
  <c r="T55" i="1"/>
  <c r="X39" i="1"/>
  <c r="X55" i="1"/>
  <c r="E41" i="1"/>
  <c r="E57" i="1"/>
  <c r="I41" i="1"/>
  <c r="I57" i="1"/>
  <c r="M41" i="1"/>
  <c r="M57" i="1"/>
  <c r="Q41" i="1"/>
  <c r="Q57" i="1"/>
  <c r="U41" i="1"/>
  <c r="Y41" i="1"/>
  <c r="Y57" i="1"/>
  <c r="F43" i="1"/>
  <c r="F59" i="1"/>
  <c r="J43" i="1"/>
  <c r="J59" i="1"/>
  <c r="N43" i="1"/>
  <c r="N59" i="1"/>
  <c r="R43" i="1"/>
  <c r="R59" i="1"/>
  <c r="V43" i="1"/>
  <c r="V59" i="1"/>
  <c r="C45" i="1"/>
  <c r="C61" i="1"/>
  <c r="G45" i="1"/>
  <c r="G61" i="1"/>
  <c r="K45" i="1"/>
  <c r="K61" i="1"/>
  <c r="O45" i="1"/>
  <c r="O61" i="1"/>
  <c r="S45" i="1"/>
  <c r="S61" i="1"/>
  <c r="W45" i="1"/>
  <c r="W61" i="1"/>
  <c r="D46" i="1"/>
  <c r="D62" i="1"/>
  <c r="H46" i="1"/>
  <c r="H62" i="1"/>
  <c r="L46" i="1"/>
  <c r="L62" i="1"/>
  <c r="P46" i="1"/>
  <c r="P62" i="1"/>
  <c r="T46" i="1"/>
  <c r="T62" i="1"/>
  <c r="X46" i="1"/>
  <c r="X62" i="1"/>
  <c r="E47" i="1"/>
  <c r="E63" i="1"/>
  <c r="I47" i="1"/>
  <c r="I63" i="1"/>
  <c r="M47" i="1"/>
  <c r="M63" i="1"/>
  <c r="Q47" i="1"/>
  <c r="Q63" i="1"/>
  <c r="U47" i="1"/>
  <c r="U63" i="1"/>
  <c r="Y47" i="1"/>
  <c r="Y63" i="1"/>
  <c r="F48" i="1"/>
  <c r="F64" i="1"/>
  <c r="J48" i="1"/>
  <c r="J64" i="1"/>
  <c r="N48" i="1"/>
  <c r="N64" i="1"/>
  <c r="R48" i="1"/>
  <c r="R64" i="1"/>
  <c r="V48" i="1"/>
  <c r="V64" i="1"/>
  <c r="C40" i="1"/>
  <c r="C56" i="1"/>
  <c r="G40" i="1"/>
  <c r="G56" i="1"/>
  <c r="K40" i="1"/>
  <c r="K56" i="1"/>
  <c r="O40" i="1"/>
  <c r="O56" i="1"/>
  <c r="S40" i="1"/>
  <c r="S56" i="1"/>
  <c r="W40" i="1"/>
  <c r="W56" i="1"/>
  <c r="D42" i="1"/>
  <c r="D58" i="1"/>
  <c r="H42" i="1"/>
  <c r="H58" i="1"/>
  <c r="L42" i="1"/>
  <c r="L58" i="1"/>
  <c r="P42" i="1"/>
  <c r="P58" i="1"/>
  <c r="T42" i="1"/>
  <c r="T58" i="1"/>
  <c r="X42" i="1"/>
  <c r="X58" i="1"/>
  <c r="E44" i="1"/>
  <c r="E60" i="1"/>
  <c r="I44" i="1"/>
  <c r="I60" i="1"/>
  <c r="M44" i="1"/>
  <c r="M60" i="1"/>
  <c r="Q44" i="1"/>
  <c r="Q60" i="1"/>
  <c r="U44" i="1"/>
  <c r="U60" i="1"/>
  <c r="Y44" i="1"/>
  <c r="Y60" i="1"/>
  <c r="I39" i="1"/>
  <c r="I55" i="1"/>
  <c r="Q39" i="1"/>
  <c r="Q55" i="1"/>
  <c r="Y39" i="1"/>
  <c r="Y55" i="1"/>
  <c r="J41" i="1"/>
  <c r="J57" i="1"/>
  <c r="R41" i="1"/>
  <c r="R57" i="1"/>
  <c r="C43" i="1"/>
  <c r="C59" i="1"/>
  <c r="K43" i="1"/>
  <c r="K59" i="1"/>
  <c r="S43" i="1"/>
  <c r="S59" i="1"/>
  <c r="D45" i="1"/>
  <c r="D61" i="1"/>
  <c r="L45" i="1"/>
  <c r="L61" i="1"/>
  <c r="T45" i="1"/>
  <c r="T61" i="1"/>
  <c r="E46" i="1"/>
  <c r="E62" i="1"/>
  <c r="M46" i="1"/>
  <c r="U46" i="1"/>
  <c r="U62" i="1"/>
  <c r="F47" i="1"/>
  <c r="F63" i="1"/>
  <c r="N47" i="1"/>
  <c r="N63" i="1"/>
  <c r="C48" i="1"/>
  <c r="C64" i="1"/>
  <c r="K48" i="1"/>
  <c r="K64" i="1"/>
  <c r="S48" i="1"/>
  <c r="S64" i="1"/>
  <c r="H40" i="1"/>
  <c r="H56" i="1"/>
  <c r="T40" i="1"/>
  <c r="T56" i="1"/>
  <c r="E42" i="1"/>
  <c r="E58" i="1"/>
  <c r="M42" i="1"/>
  <c r="M58" i="1"/>
  <c r="Q42" i="1"/>
  <c r="Q58" i="1"/>
  <c r="Y42" i="1"/>
  <c r="Y58" i="1"/>
  <c r="J44" i="1"/>
  <c r="J60" i="1"/>
  <c r="R44" i="1"/>
  <c r="R60" i="1"/>
  <c r="J39" i="1"/>
  <c r="J55" i="1"/>
  <c r="R39" i="1"/>
  <c r="R55" i="1"/>
  <c r="C41" i="1"/>
  <c r="C57" i="1"/>
  <c r="K41" i="1"/>
  <c r="K57" i="1"/>
  <c r="W41" i="1"/>
  <c r="W57" i="1"/>
  <c r="H43" i="1"/>
  <c r="H59" i="1"/>
  <c r="P43" i="1"/>
  <c r="P59" i="1"/>
  <c r="X43" i="1"/>
  <c r="X59" i="1"/>
  <c r="I45" i="1"/>
  <c r="I61" i="1"/>
  <c r="Q45" i="1"/>
  <c r="Q61" i="1"/>
  <c r="Y45" i="1"/>
  <c r="Y61" i="1"/>
  <c r="J46" i="1"/>
  <c r="J62" i="1"/>
  <c r="N46" i="1"/>
  <c r="N62" i="1"/>
  <c r="V46" i="1"/>
  <c r="V62" i="1"/>
  <c r="G47" i="1"/>
  <c r="G63" i="1"/>
  <c r="O47" i="1"/>
  <c r="O63" i="1"/>
  <c r="D48" i="1"/>
  <c r="D64" i="1"/>
  <c r="H48" i="1"/>
  <c r="H64" i="1"/>
  <c r="P48" i="1"/>
  <c r="P64" i="1"/>
  <c r="T48" i="1"/>
  <c r="T64" i="1"/>
  <c r="I40" i="1"/>
  <c r="I56" i="1"/>
  <c r="Q40" i="1"/>
  <c r="Q56" i="1"/>
  <c r="Y40" i="1"/>
  <c r="Y56" i="1"/>
  <c r="J42" i="1"/>
  <c r="J58" i="1"/>
  <c r="R42" i="1"/>
  <c r="R58" i="1"/>
  <c r="C44" i="1"/>
  <c r="C60" i="1"/>
  <c r="K44" i="1"/>
  <c r="K60" i="1"/>
  <c r="S44" i="1"/>
  <c r="S60" i="1"/>
  <c r="F70" i="5"/>
  <c r="J70" i="5"/>
  <c r="N70" i="5"/>
  <c r="R70" i="5"/>
  <c r="D78" i="5"/>
  <c r="C39" i="1"/>
  <c r="C55" i="1"/>
  <c r="G39" i="1"/>
  <c r="G55" i="1"/>
  <c r="K39" i="1"/>
  <c r="K55" i="1"/>
  <c r="O39" i="1"/>
  <c r="O55" i="1"/>
  <c r="S39" i="1"/>
  <c r="S55" i="1"/>
  <c r="W39" i="1"/>
  <c r="W55" i="1"/>
  <c r="D41" i="1"/>
  <c r="D57" i="1"/>
  <c r="H41" i="1"/>
  <c r="H57" i="1"/>
  <c r="L41" i="1"/>
  <c r="L57" i="1"/>
  <c r="P41" i="1"/>
  <c r="P57" i="1"/>
  <c r="T41" i="1"/>
  <c r="X41" i="1"/>
  <c r="X57" i="1"/>
  <c r="E43" i="1"/>
  <c r="E59" i="1"/>
  <c r="I43" i="1"/>
  <c r="I59" i="1"/>
  <c r="M43" i="1"/>
  <c r="M59" i="1"/>
  <c r="Q43" i="1"/>
  <c r="Q59" i="1"/>
  <c r="U43" i="1"/>
  <c r="U59" i="1"/>
  <c r="Y43" i="1"/>
  <c r="Y59" i="1"/>
  <c r="F45" i="1"/>
  <c r="F61" i="1"/>
  <c r="J45" i="1"/>
  <c r="J61" i="1"/>
  <c r="N45" i="1"/>
  <c r="N61" i="1"/>
  <c r="R45" i="1"/>
  <c r="R61" i="1"/>
  <c r="V45" i="1"/>
  <c r="V61" i="1"/>
  <c r="C46" i="1"/>
  <c r="C62" i="1"/>
  <c r="G46" i="1"/>
  <c r="G62" i="1"/>
  <c r="K46" i="1"/>
  <c r="K62" i="1"/>
  <c r="O46" i="1"/>
  <c r="O62" i="1"/>
  <c r="S46" i="1"/>
  <c r="S62" i="1"/>
  <c r="W46" i="1"/>
  <c r="W62" i="1"/>
  <c r="D47" i="1"/>
  <c r="D63" i="1"/>
  <c r="H47" i="1"/>
  <c r="H63" i="1"/>
  <c r="L47" i="1"/>
  <c r="L63" i="1"/>
  <c r="P47" i="1"/>
  <c r="P63" i="1"/>
  <c r="T47" i="1"/>
  <c r="T63" i="1"/>
  <c r="X47" i="1"/>
  <c r="X63" i="1"/>
  <c r="E48" i="1"/>
  <c r="E64" i="1"/>
  <c r="I48" i="1"/>
  <c r="I64" i="1"/>
  <c r="M48" i="1"/>
  <c r="M64" i="1"/>
  <c r="Q48" i="1"/>
  <c r="Q64" i="1"/>
  <c r="U48" i="1"/>
  <c r="U64" i="1"/>
  <c r="Y48" i="1"/>
  <c r="Y64" i="1"/>
  <c r="F40" i="1"/>
  <c r="F56" i="1"/>
  <c r="J40" i="1"/>
  <c r="J56" i="1"/>
  <c r="N40" i="1"/>
  <c r="N56" i="1"/>
  <c r="R40" i="1"/>
  <c r="R56" i="1"/>
  <c r="V40" i="1"/>
  <c r="V56" i="1"/>
  <c r="C42" i="1"/>
  <c r="C58" i="1"/>
  <c r="G42" i="1"/>
  <c r="G58" i="1"/>
  <c r="K42" i="1"/>
  <c r="K58" i="1"/>
  <c r="O42" i="1"/>
  <c r="O58" i="1"/>
  <c r="S42" i="1"/>
  <c r="S58" i="1"/>
  <c r="W42" i="1"/>
  <c r="W58" i="1"/>
  <c r="D44" i="1"/>
  <c r="D60" i="1"/>
  <c r="H44" i="1"/>
  <c r="H60" i="1"/>
  <c r="L44" i="1"/>
  <c r="L60" i="1"/>
  <c r="P44" i="1"/>
  <c r="P60" i="1"/>
  <c r="T44" i="1"/>
  <c r="T60" i="1"/>
  <c r="X44" i="1"/>
  <c r="X60" i="1"/>
  <c r="G13" i="5"/>
  <c r="K13" i="5"/>
  <c r="O13" i="5"/>
  <c r="S13" i="5"/>
  <c r="D49" i="1"/>
  <c r="L49" i="1"/>
  <c r="P49" i="1"/>
  <c r="T49" i="1"/>
  <c r="X49" i="1"/>
  <c r="E49" i="1"/>
  <c r="I49" i="1"/>
  <c r="M49" i="1"/>
  <c r="Q49" i="1"/>
  <c r="U49" i="1"/>
  <c r="Y49" i="1"/>
  <c r="F49" i="1"/>
  <c r="J49" i="1"/>
  <c r="N49" i="1"/>
  <c r="R49" i="1"/>
  <c r="V49" i="1"/>
  <c r="G49" i="1"/>
  <c r="K49" i="1"/>
  <c r="O49" i="1"/>
  <c r="S49" i="1"/>
  <c r="W49" i="1"/>
  <c r="F78" i="5"/>
  <c r="O37" i="7"/>
  <c r="S37" i="7"/>
  <c r="W37" i="7"/>
  <c r="C43" i="7"/>
  <c r="G43" i="7"/>
  <c r="K43" i="7"/>
  <c r="O43" i="7"/>
  <c r="S43" i="7"/>
  <c r="W43" i="7"/>
  <c r="C70" i="5"/>
  <c r="G70" i="5"/>
  <c r="K70" i="5"/>
  <c r="O70" i="5"/>
  <c r="S70" i="5"/>
  <c r="E71" i="5"/>
  <c r="I71" i="5"/>
  <c r="M71" i="5"/>
  <c r="E78" i="5"/>
  <c r="D70" i="5"/>
  <c r="H70" i="5"/>
  <c r="L70" i="5"/>
  <c r="P70" i="5"/>
  <c r="T70" i="5"/>
  <c r="F71" i="5"/>
  <c r="J71" i="5"/>
  <c r="N71" i="5"/>
  <c r="C19" i="7"/>
  <c r="C35" i="7"/>
  <c r="G19" i="7"/>
  <c r="G35" i="7"/>
  <c r="K19" i="7"/>
  <c r="K35" i="7"/>
  <c r="O19" i="7"/>
  <c r="O35" i="7"/>
  <c r="S19" i="7"/>
  <c r="S35" i="7"/>
  <c r="W19" i="7"/>
  <c r="W35" i="7"/>
  <c r="E35" i="7"/>
  <c r="E19" i="7"/>
  <c r="I35" i="7"/>
  <c r="I19" i="7"/>
  <c r="M35" i="7"/>
  <c r="M19" i="7"/>
  <c r="Q35" i="7"/>
  <c r="Q19" i="7"/>
  <c r="U35" i="7"/>
  <c r="U19" i="7"/>
  <c r="F35" i="7"/>
  <c r="F19" i="7"/>
  <c r="J35" i="7"/>
  <c r="J19" i="7"/>
  <c r="N19" i="7"/>
  <c r="N35" i="7"/>
  <c r="R19" i="7"/>
  <c r="R35" i="7"/>
  <c r="V35" i="7"/>
  <c r="V19" i="7"/>
  <c r="E70" i="5"/>
  <c r="I70" i="5"/>
  <c r="M70" i="5"/>
  <c r="Q70" i="5"/>
  <c r="G71" i="5"/>
  <c r="K71" i="5"/>
  <c r="O71" i="5"/>
  <c r="D19" i="7"/>
  <c r="D35" i="7"/>
  <c r="H19" i="7"/>
  <c r="H35" i="7"/>
  <c r="L19" i="7"/>
  <c r="L35" i="7"/>
  <c r="P35" i="7"/>
  <c r="P19" i="7"/>
  <c r="T19" i="7"/>
  <c r="X19" i="7"/>
  <c r="X35" i="7"/>
  <c r="H13" i="5"/>
  <c r="L13" i="5"/>
  <c r="P13" i="5"/>
  <c r="T13" i="5"/>
  <c r="E13" i="5"/>
  <c r="I13" i="5"/>
  <c r="M13" i="5"/>
  <c r="Q13" i="5"/>
  <c r="C13" i="5"/>
  <c r="O73" i="5" l="1"/>
  <c r="AE49" i="1"/>
  <c r="P34" i="7"/>
  <c r="N34" i="7"/>
  <c r="O34" i="7"/>
  <c r="X34" i="7"/>
  <c r="H34" i="7"/>
  <c r="U34" i="7"/>
  <c r="E34" i="7"/>
  <c r="T34" i="7"/>
  <c r="R34" i="7"/>
  <c r="S34" i="7"/>
  <c r="K34" i="7"/>
  <c r="C34" i="7"/>
  <c r="W34" i="7"/>
  <c r="G34" i="7"/>
  <c r="J34" i="7"/>
  <c r="M34" i="7"/>
  <c r="L34" i="7"/>
  <c r="D34" i="7"/>
  <c r="V34" i="7"/>
  <c r="F34" i="7"/>
  <c r="Q34" i="7"/>
  <c r="I34" i="7"/>
  <c r="O11" i="7" l="1"/>
  <c r="D11" i="7"/>
  <c r="E11" i="7"/>
  <c r="F11" i="7"/>
  <c r="G11" i="7"/>
  <c r="H11" i="7"/>
  <c r="I11" i="7"/>
  <c r="J11" i="7"/>
  <c r="K11" i="7"/>
  <c r="L11" i="7"/>
  <c r="M11" i="7"/>
  <c r="N11" i="7"/>
  <c r="P11" i="7"/>
  <c r="Q11" i="7"/>
  <c r="R11" i="7"/>
  <c r="S11" i="7"/>
  <c r="T11" i="7"/>
  <c r="U11" i="7"/>
  <c r="V11" i="7"/>
  <c r="W11" i="7"/>
  <c r="X11" i="7"/>
  <c r="C11" i="7"/>
  <c r="C14" i="7" s="1"/>
  <c r="G8" i="7"/>
  <c r="W8" i="7"/>
  <c r="W79" i="5"/>
  <c r="X79" i="5"/>
  <c r="D79" i="5"/>
  <c r="G9" i="3"/>
  <c r="K9" i="3"/>
  <c r="O9" i="3"/>
  <c r="S9" i="3"/>
  <c r="W9" i="3"/>
  <c r="G14" i="7" l="1"/>
  <c r="V9" i="3"/>
  <c r="R9" i="3"/>
  <c r="N9" i="3"/>
  <c r="J9" i="3"/>
  <c r="F9" i="3"/>
  <c r="C79" i="5"/>
  <c r="O8" i="7"/>
  <c r="W14" i="7"/>
  <c r="X9" i="3"/>
  <c r="T9" i="3"/>
  <c r="P9" i="3"/>
  <c r="L9" i="3"/>
  <c r="H9" i="3"/>
  <c r="D9" i="3"/>
  <c r="V8" i="7"/>
  <c r="V14" i="7" s="1"/>
  <c r="R8" i="7"/>
  <c r="N8" i="7"/>
  <c r="N14" i="7" s="1"/>
  <c r="J8" i="7"/>
  <c r="F8" i="7"/>
  <c r="F14" i="7" s="1"/>
  <c r="U79" i="5"/>
  <c r="F79" i="5"/>
  <c r="S79" i="5"/>
  <c r="O79" i="5"/>
  <c r="K79" i="5"/>
  <c r="G79" i="5"/>
  <c r="V79" i="5"/>
  <c r="S8" i="7"/>
  <c r="K8" i="7"/>
  <c r="K14" i="7" s="1"/>
  <c r="C4" i="5"/>
  <c r="C9" i="5"/>
  <c r="U8" i="7"/>
  <c r="Q8" i="7"/>
  <c r="M8" i="7"/>
  <c r="I8" i="7"/>
  <c r="E8" i="7"/>
  <c r="U9" i="3"/>
  <c r="Q9" i="3"/>
  <c r="M9" i="3"/>
  <c r="I9" i="3"/>
  <c r="E9" i="3"/>
  <c r="X8" i="7"/>
  <c r="X14" i="7" s="1"/>
  <c r="T8" i="7"/>
  <c r="T14" i="7" s="1"/>
  <c r="P8" i="7"/>
  <c r="P14" i="7" s="1"/>
  <c r="L8" i="7"/>
  <c r="L14" i="7" s="1"/>
  <c r="H8" i="7"/>
  <c r="H14" i="7" s="1"/>
  <c r="D8" i="7"/>
  <c r="D14" i="7" s="1"/>
  <c r="L79" i="5"/>
  <c r="H79" i="5"/>
  <c r="C29" i="5" l="1"/>
  <c r="Q35" i="2"/>
  <c r="Q47" i="2"/>
  <c r="K35" i="2"/>
  <c r="K47" i="2"/>
  <c r="P35" i="2"/>
  <c r="P47" i="2"/>
  <c r="U35" i="2"/>
  <c r="U47" i="2"/>
  <c r="D35" i="2"/>
  <c r="D47" i="2"/>
  <c r="I35" i="2"/>
  <c r="I47" i="2"/>
  <c r="V35" i="2"/>
  <c r="V47" i="2"/>
  <c r="S35" i="2"/>
  <c r="S47" i="2"/>
  <c r="X35" i="2"/>
  <c r="X47" i="2"/>
  <c r="M35" i="2"/>
  <c r="M47" i="2"/>
  <c r="J35" i="2"/>
  <c r="J47" i="2"/>
  <c r="G35" i="2"/>
  <c r="G47" i="2"/>
  <c r="W35" i="2"/>
  <c r="W47" i="2"/>
  <c r="L35" i="2"/>
  <c r="L47" i="2"/>
  <c r="N35" i="2"/>
  <c r="N47" i="2"/>
  <c r="C35" i="2"/>
  <c r="C47" i="2"/>
  <c r="E35" i="2"/>
  <c r="E47" i="2"/>
  <c r="R35" i="2"/>
  <c r="R47" i="2"/>
  <c r="O35" i="2"/>
  <c r="O47" i="2"/>
  <c r="T35" i="2"/>
  <c r="T47" i="2"/>
  <c r="F35" i="2"/>
  <c r="F47" i="2"/>
  <c r="H35" i="2"/>
  <c r="H47" i="2"/>
  <c r="J79" i="5"/>
  <c r="J14" i="7"/>
  <c r="E14" i="7"/>
  <c r="U14" i="7"/>
  <c r="I14" i="7"/>
  <c r="E79" i="5"/>
  <c r="R14" i="7"/>
  <c r="I79" i="5"/>
  <c r="Q79" i="5"/>
  <c r="N79" i="5"/>
  <c r="T79" i="5"/>
  <c r="P79" i="5"/>
  <c r="R79" i="5"/>
  <c r="M79" i="5"/>
  <c r="O14" i="7"/>
  <c r="M14" i="7"/>
  <c r="Q14" i="7"/>
  <c r="S14" i="7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C69" i="5" s="1"/>
  <c r="P9" i="5" l="1"/>
  <c r="P69" i="5" s="1"/>
  <c r="K9" i="5" l="1"/>
  <c r="K69" i="5" s="1"/>
  <c r="G9" i="5"/>
  <c r="G69" i="5" s="1"/>
  <c r="O9" i="5"/>
  <c r="O69" i="5" s="1"/>
  <c r="D9" i="5"/>
  <c r="D69" i="5" s="1"/>
  <c r="H9" i="5"/>
  <c r="H69" i="5" s="1"/>
  <c r="L9" i="5"/>
  <c r="L69" i="5" s="1"/>
  <c r="E9" i="5"/>
  <c r="E69" i="5" s="1"/>
  <c r="I9" i="5"/>
  <c r="I69" i="5" s="1"/>
  <c r="M9" i="5"/>
  <c r="M69" i="5" s="1"/>
  <c r="F9" i="5"/>
  <c r="F69" i="5" s="1"/>
  <c r="J9" i="5"/>
  <c r="J69" i="5" s="1"/>
  <c r="N9" i="5"/>
  <c r="N69" i="5" s="1"/>
  <c r="K30" i="12"/>
  <c r="G30" i="12"/>
  <c r="I30" i="12" l="1"/>
  <c r="Q30" i="12"/>
  <c r="Y30" i="12"/>
  <c r="E30" i="12"/>
  <c r="M30" i="12"/>
  <c r="U30" i="12"/>
  <c r="O30" i="12"/>
  <c r="S30" i="12"/>
  <c r="W30" i="12"/>
  <c r="F30" i="12"/>
  <c r="J30" i="12"/>
  <c r="N30" i="12"/>
  <c r="R30" i="12"/>
  <c r="V30" i="12"/>
  <c r="Z30" i="12"/>
  <c r="D30" i="12"/>
  <c r="H30" i="12"/>
  <c r="L30" i="12"/>
  <c r="P30" i="12"/>
  <c r="T30" i="12"/>
  <c r="X30" i="12"/>
  <c r="C11" i="6" l="1"/>
  <c r="X4" i="3" l="1"/>
  <c r="W4" i="3" l="1"/>
  <c r="F4" i="3" l="1"/>
  <c r="T4" i="3"/>
  <c r="O4" i="3"/>
  <c r="P4" i="3"/>
  <c r="H4" i="3"/>
  <c r="J4" i="3"/>
  <c r="V4" i="3"/>
  <c r="K4" i="3"/>
  <c r="U4" i="3"/>
  <c r="I4" i="3"/>
  <c r="L4" i="3"/>
  <c r="E4" i="3"/>
  <c r="N4" i="3"/>
  <c r="G4" i="3"/>
  <c r="R4" i="3"/>
  <c r="Q4" i="3"/>
  <c r="D4" i="3"/>
  <c r="S4" i="3"/>
  <c r="M4" i="3"/>
  <c r="C30" i="12" l="1"/>
  <c r="C62" i="12"/>
  <c r="C93" i="12" l="1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H93" i="12" l="1"/>
  <c r="L93" i="12"/>
  <c r="T93" i="12"/>
  <c r="X93" i="12"/>
  <c r="E93" i="12"/>
  <c r="I93" i="12"/>
  <c r="Q93" i="12"/>
  <c r="Y93" i="12"/>
  <c r="J93" i="12"/>
  <c r="R93" i="12"/>
  <c r="Z93" i="12"/>
  <c r="D93" i="12"/>
  <c r="P93" i="12"/>
  <c r="M93" i="12"/>
  <c r="U93" i="12"/>
  <c r="F93" i="12"/>
  <c r="N93" i="12"/>
  <c r="V93" i="12"/>
  <c r="G93" i="12"/>
  <c r="K93" i="12"/>
  <c r="O93" i="12"/>
  <c r="S93" i="12"/>
  <c r="W93" i="12"/>
  <c r="C9" i="3"/>
  <c r="AE93" i="12" l="1"/>
  <c r="C4" i="3"/>
  <c r="C12" i="3" s="1"/>
  <c r="V12" i="3"/>
  <c r="F12" i="3"/>
  <c r="X12" i="3"/>
  <c r="T12" i="3"/>
  <c r="P12" i="3"/>
  <c r="L12" i="3"/>
  <c r="H12" i="3"/>
  <c r="D12" i="3"/>
  <c r="R12" i="3"/>
  <c r="N12" i="3"/>
  <c r="J12" i="3"/>
  <c r="Q12" i="3" l="1"/>
  <c r="E12" i="3"/>
  <c r="U12" i="3"/>
  <c r="G12" i="3"/>
  <c r="M12" i="3"/>
  <c r="S12" i="3"/>
  <c r="K12" i="3"/>
  <c r="W12" i="3"/>
  <c r="I12" i="3"/>
  <c r="O12" i="3"/>
  <c r="W42" i="7" l="1"/>
  <c r="W26" i="7"/>
  <c r="W41" i="7" s="1"/>
  <c r="S42" i="7"/>
  <c r="S26" i="7"/>
  <c r="S41" i="7" s="1"/>
  <c r="K42" i="7"/>
  <c r="K26" i="7"/>
  <c r="K41" i="7" s="1"/>
  <c r="V42" i="7"/>
  <c r="V26" i="7"/>
  <c r="V41" i="7" s="1"/>
  <c r="N42" i="7"/>
  <c r="N26" i="7"/>
  <c r="N41" i="7" s="1"/>
  <c r="F42" i="7"/>
  <c r="F26" i="7"/>
  <c r="F41" i="7" s="1"/>
  <c r="C42" i="7"/>
  <c r="C26" i="7"/>
  <c r="Y26" i="7"/>
  <c r="Y41" i="7" s="1"/>
  <c r="Y42" i="7"/>
  <c r="U42" i="7"/>
  <c r="U26" i="7"/>
  <c r="U41" i="7" s="1"/>
  <c r="Q42" i="7"/>
  <c r="Q26" i="7"/>
  <c r="Q41" i="7" s="1"/>
  <c r="M42" i="7"/>
  <c r="M26" i="7"/>
  <c r="M41" i="7" s="1"/>
  <c r="I42" i="7"/>
  <c r="I26" i="7"/>
  <c r="I41" i="7" s="1"/>
  <c r="E42" i="7"/>
  <c r="E26" i="7"/>
  <c r="E41" i="7" s="1"/>
  <c r="AA26" i="7"/>
  <c r="AA41" i="7" s="1"/>
  <c r="AA42" i="7"/>
  <c r="O42" i="7"/>
  <c r="O26" i="7"/>
  <c r="O41" i="7" s="1"/>
  <c r="G42" i="7"/>
  <c r="G26" i="7"/>
  <c r="G41" i="7" s="1"/>
  <c r="Z26" i="7"/>
  <c r="Z41" i="7" s="1"/>
  <c r="Z42" i="7"/>
  <c r="R42" i="7"/>
  <c r="R26" i="7"/>
  <c r="R41" i="7" s="1"/>
  <c r="J42" i="7"/>
  <c r="J26" i="7"/>
  <c r="J41" i="7" s="1"/>
  <c r="X42" i="7"/>
  <c r="X26" i="7"/>
  <c r="X41" i="7" s="1"/>
  <c r="T42" i="7"/>
  <c r="T26" i="7"/>
  <c r="T41" i="7" s="1"/>
  <c r="P42" i="7"/>
  <c r="P26" i="7"/>
  <c r="P41" i="7" s="1"/>
  <c r="L42" i="7"/>
  <c r="L26" i="7"/>
  <c r="L41" i="7" s="1"/>
  <c r="H42" i="7"/>
  <c r="H26" i="7"/>
  <c r="H41" i="7" s="1"/>
  <c r="D42" i="7"/>
  <c r="D26" i="7"/>
  <c r="D41" i="7" s="1"/>
  <c r="C41" i="7" l="1"/>
  <c r="C29" i="7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AA28" i="6"/>
  <c r="C28" i="6"/>
  <c r="AE33" i="6" l="1"/>
  <c r="AE34" i="6"/>
  <c r="AE32" i="6"/>
  <c r="J28" i="6"/>
  <c r="R28" i="6"/>
  <c r="Z28" i="6"/>
  <c r="F18" i="6"/>
  <c r="F30" i="6" s="1"/>
  <c r="F31" i="6"/>
  <c r="N18" i="6"/>
  <c r="N30" i="6" s="1"/>
  <c r="N31" i="6"/>
  <c r="V18" i="6"/>
  <c r="V30" i="6" s="1"/>
  <c r="V31" i="6"/>
  <c r="G28" i="6"/>
  <c r="K28" i="6"/>
  <c r="S28" i="6"/>
  <c r="G18" i="6"/>
  <c r="G30" i="6" s="1"/>
  <c r="G31" i="6"/>
  <c r="O18" i="6"/>
  <c r="O30" i="6" s="1"/>
  <c r="O31" i="6"/>
  <c r="W18" i="6"/>
  <c r="W30" i="6" s="1"/>
  <c r="W31" i="6"/>
  <c r="AA18" i="6"/>
  <c r="AA30" i="6" s="1"/>
  <c r="AA31" i="6"/>
  <c r="E28" i="6"/>
  <c r="I28" i="6"/>
  <c r="M28" i="6"/>
  <c r="Q28" i="6"/>
  <c r="U28" i="6"/>
  <c r="Y28" i="6"/>
  <c r="I18" i="6"/>
  <c r="I30" i="6" s="1"/>
  <c r="I31" i="6"/>
  <c r="M18" i="6"/>
  <c r="M30" i="6" s="1"/>
  <c r="M31" i="6"/>
  <c r="Q18" i="6"/>
  <c r="Q30" i="6" s="1"/>
  <c r="Q31" i="6"/>
  <c r="U18" i="6"/>
  <c r="U30" i="6" s="1"/>
  <c r="U31" i="6"/>
  <c r="Y18" i="6"/>
  <c r="Y30" i="6" s="1"/>
  <c r="Y31" i="6"/>
  <c r="F28" i="6"/>
  <c r="N28" i="6"/>
  <c r="V28" i="6"/>
  <c r="J18" i="6"/>
  <c r="J30" i="6" s="1"/>
  <c r="J31" i="6"/>
  <c r="R18" i="6"/>
  <c r="R30" i="6" s="1"/>
  <c r="R31" i="6"/>
  <c r="Z31" i="6"/>
  <c r="Z18" i="6"/>
  <c r="Z30" i="6" s="1"/>
  <c r="O28" i="6"/>
  <c r="W28" i="6"/>
  <c r="C31" i="6"/>
  <c r="C18" i="6"/>
  <c r="C23" i="6" s="1"/>
  <c r="K18" i="6"/>
  <c r="K30" i="6" s="1"/>
  <c r="K31" i="6"/>
  <c r="S18" i="6"/>
  <c r="S30" i="6" s="1"/>
  <c r="S31" i="6"/>
  <c r="D28" i="6"/>
  <c r="H28" i="6"/>
  <c r="L28" i="6"/>
  <c r="P28" i="6"/>
  <c r="T28" i="6"/>
  <c r="X28" i="6"/>
  <c r="D18" i="6"/>
  <c r="D30" i="6" s="1"/>
  <c r="D31" i="6"/>
  <c r="H18" i="6"/>
  <c r="H30" i="6" s="1"/>
  <c r="H31" i="6"/>
  <c r="L18" i="6"/>
  <c r="L30" i="6" s="1"/>
  <c r="L31" i="6"/>
  <c r="P18" i="6"/>
  <c r="P30" i="6" s="1"/>
  <c r="P31" i="6"/>
  <c r="T18" i="6"/>
  <c r="T30" i="6" s="1"/>
  <c r="T31" i="6"/>
  <c r="X18" i="6"/>
  <c r="X30" i="6" s="1"/>
  <c r="X31" i="6"/>
  <c r="AE28" i="6" l="1"/>
  <c r="AE31" i="6"/>
  <c r="N23" i="6"/>
  <c r="T23" i="6"/>
  <c r="AA23" i="6"/>
  <c r="W23" i="6"/>
  <c r="I23" i="6"/>
  <c r="R23" i="6"/>
  <c r="D23" i="6"/>
  <c r="Q23" i="6"/>
  <c r="L23" i="6"/>
  <c r="Y23" i="6"/>
  <c r="K23" i="6"/>
  <c r="X23" i="6"/>
  <c r="P23" i="6"/>
  <c r="H23" i="6"/>
  <c r="C30" i="6"/>
  <c r="AE30" i="6" s="1"/>
  <c r="O23" i="6"/>
  <c r="V23" i="6"/>
  <c r="F23" i="6"/>
  <c r="U23" i="6"/>
  <c r="M23" i="6"/>
  <c r="E23" i="6"/>
  <c r="S23" i="6"/>
  <c r="G23" i="6"/>
  <c r="Z23" i="6"/>
  <c r="J23" i="6"/>
  <c r="K35" i="6" l="1"/>
  <c r="D35" i="6"/>
  <c r="Q38" i="6"/>
  <c r="W35" i="6"/>
  <c r="Y35" i="6"/>
  <c r="R38" i="6"/>
  <c r="T38" i="6"/>
  <c r="L38" i="6"/>
  <c r="I38" i="6"/>
  <c r="N35" i="6"/>
  <c r="N38" i="6"/>
  <c r="R35" i="6"/>
  <c r="K38" i="6"/>
  <c r="Y38" i="6"/>
  <c r="T35" i="6"/>
  <c r="L35" i="6"/>
  <c r="I35" i="6"/>
  <c r="D38" i="6"/>
  <c r="W38" i="6"/>
  <c r="Q35" i="6"/>
  <c r="J38" i="6"/>
  <c r="J35" i="6"/>
  <c r="V38" i="6"/>
  <c r="V35" i="6"/>
  <c r="M38" i="6"/>
  <c r="M35" i="6"/>
  <c r="O38" i="6"/>
  <c r="O35" i="6"/>
  <c r="G38" i="6"/>
  <c r="G35" i="6"/>
  <c r="U38" i="6"/>
  <c r="U35" i="6"/>
  <c r="X35" i="6"/>
  <c r="X38" i="6"/>
  <c r="E38" i="6"/>
  <c r="E35" i="6"/>
  <c r="H35" i="6"/>
  <c r="H38" i="6"/>
  <c r="Z38" i="6"/>
  <c r="Z35" i="6"/>
  <c r="P35" i="6"/>
  <c r="P38" i="6"/>
  <c r="S35" i="6"/>
  <c r="S38" i="6"/>
  <c r="F38" i="6"/>
  <c r="F35" i="6"/>
  <c r="C38" i="6"/>
  <c r="C35" i="6"/>
  <c r="C68" i="5" l="1"/>
  <c r="C67" i="5"/>
  <c r="C66" i="5"/>
  <c r="Z77" i="5"/>
  <c r="Y77" i="5"/>
  <c r="X77" i="5"/>
  <c r="D77" i="5"/>
  <c r="C77" i="5"/>
  <c r="C65" i="5" l="1"/>
  <c r="C34" i="5"/>
  <c r="S68" i="5" l="1"/>
  <c r="K68" i="5"/>
  <c r="Y67" i="5"/>
  <c r="S66" i="5"/>
  <c r="K66" i="5"/>
  <c r="Z68" i="5"/>
  <c r="X67" i="5"/>
  <c r="Z66" i="5"/>
  <c r="Y68" i="5"/>
  <c r="Y66" i="5"/>
  <c r="Q66" i="5"/>
  <c r="I66" i="5"/>
  <c r="V67" i="5"/>
  <c r="T66" i="5"/>
  <c r="L66" i="5"/>
  <c r="P68" i="5"/>
  <c r="H68" i="5"/>
  <c r="R67" i="5"/>
  <c r="J67" i="5"/>
  <c r="W68" i="5"/>
  <c r="O68" i="5"/>
  <c r="G68" i="5"/>
  <c r="U67" i="5"/>
  <c r="W66" i="5"/>
  <c r="O66" i="5"/>
  <c r="G66" i="5"/>
  <c r="V68" i="5"/>
  <c r="V66" i="5"/>
  <c r="U68" i="5"/>
  <c r="W67" i="5"/>
  <c r="U66" i="5"/>
  <c r="M66" i="5"/>
  <c r="T68" i="5"/>
  <c r="U65" i="5"/>
  <c r="U34" i="5"/>
  <c r="U59" i="5" s="1"/>
  <c r="M65" i="5"/>
  <c r="M34" i="5"/>
  <c r="E65" i="5"/>
  <c r="E34" i="5"/>
  <c r="T4" i="5"/>
  <c r="T29" i="5" s="1"/>
  <c r="L4" i="5"/>
  <c r="L29" i="5" s="1"/>
  <c r="D4" i="5"/>
  <c r="D29" i="5" s="1"/>
  <c r="E66" i="5"/>
  <c r="W65" i="5"/>
  <c r="W34" i="5"/>
  <c r="O4" i="5"/>
  <c r="G4" i="5"/>
  <c r="G29" i="5" s="1"/>
  <c r="X68" i="5"/>
  <c r="Z67" i="5"/>
  <c r="X66" i="5"/>
  <c r="P66" i="5"/>
  <c r="H66" i="5"/>
  <c r="Z65" i="5"/>
  <c r="Z34" i="5"/>
  <c r="R65" i="5"/>
  <c r="R34" i="5"/>
  <c r="R59" i="5" s="1"/>
  <c r="J65" i="5"/>
  <c r="J34" i="5"/>
  <c r="M67" i="5"/>
  <c r="E67" i="5"/>
  <c r="U4" i="5"/>
  <c r="M4" i="5"/>
  <c r="M29" i="5" s="1"/>
  <c r="E4" i="5"/>
  <c r="E29" i="5" s="1"/>
  <c r="N68" i="5"/>
  <c r="F68" i="5"/>
  <c r="T67" i="5"/>
  <c r="L67" i="5"/>
  <c r="D67" i="5"/>
  <c r="N66" i="5"/>
  <c r="F66" i="5"/>
  <c r="T65" i="5"/>
  <c r="T34" i="5"/>
  <c r="T59" i="5" s="1"/>
  <c r="L65" i="5"/>
  <c r="L34" i="5"/>
  <c r="D65" i="5"/>
  <c r="D34" i="5"/>
  <c r="M68" i="5"/>
  <c r="E68" i="5"/>
  <c r="O67" i="5"/>
  <c r="G67" i="5"/>
  <c r="W4" i="5"/>
  <c r="O65" i="5"/>
  <c r="O34" i="5"/>
  <c r="O59" i="5" s="1"/>
  <c r="G65" i="5"/>
  <c r="G34" i="5"/>
  <c r="Z4" i="5"/>
  <c r="R4" i="5"/>
  <c r="R29" i="5" s="1"/>
  <c r="J4" i="5"/>
  <c r="J29" i="5" s="1"/>
  <c r="Y65" i="5"/>
  <c r="Y34" i="5"/>
  <c r="Q65" i="5"/>
  <c r="Q34" i="5"/>
  <c r="Q59" i="5" s="1"/>
  <c r="I65" i="5"/>
  <c r="I34" i="5"/>
  <c r="X65" i="5"/>
  <c r="X34" i="5"/>
  <c r="P4" i="5"/>
  <c r="H4" i="5"/>
  <c r="H29" i="5" s="1"/>
  <c r="S4" i="5"/>
  <c r="S29" i="5" s="1"/>
  <c r="K4" i="5"/>
  <c r="K29" i="5" s="1"/>
  <c r="C64" i="5"/>
  <c r="D66" i="5"/>
  <c r="V65" i="5"/>
  <c r="V34" i="5"/>
  <c r="V59" i="5" s="1"/>
  <c r="N65" i="5"/>
  <c r="N34" i="5"/>
  <c r="F65" i="5"/>
  <c r="F34" i="5"/>
  <c r="Q67" i="5"/>
  <c r="I67" i="5"/>
  <c r="Y4" i="5"/>
  <c r="Q4" i="5"/>
  <c r="Q29" i="5" s="1"/>
  <c r="I4" i="5"/>
  <c r="I29" i="5" s="1"/>
  <c r="R68" i="5"/>
  <c r="J68" i="5"/>
  <c r="P67" i="5"/>
  <c r="H67" i="5"/>
  <c r="R66" i="5"/>
  <c r="J66" i="5"/>
  <c r="X4" i="5"/>
  <c r="P65" i="5"/>
  <c r="P34" i="5"/>
  <c r="P59" i="5" s="1"/>
  <c r="H65" i="5"/>
  <c r="H34" i="5"/>
  <c r="Q68" i="5"/>
  <c r="I68" i="5"/>
  <c r="S67" i="5"/>
  <c r="K67" i="5"/>
  <c r="S65" i="5"/>
  <c r="S34" i="5"/>
  <c r="S59" i="5" s="1"/>
  <c r="K65" i="5"/>
  <c r="K34" i="5"/>
  <c r="L68" i="5"/>
  <c r="D68" i="5"/>
  <c r="N67" i="5"/>
  <c r="F67" i="5"/>
  <c r="V4" i="5"/>
  <c r="N4" i="5"/>
  <c r="N29" i="5" s="1"/>
  <c r="F4" i="5"/>
  <c r="F29" i="5" s="1"/>
  <c r="Y29" i="5" l="1"/>
  <c r="Z29" i="5"/>
  <c r="O29" i="5"/>
  <c r="X29" i="5"/>
  <c r="V29" i="5"/>
  <c r="P29" i="5"/>
  <c r="W29" i="5"/>
  <c r="U29" i="5"/>
  <c r="P64" i="5"/>
  <c r="L64" i="5"/>
  <c r="I64" i="5"/>
  <c r="X64" i="5"/>
  <c r="J64" i="5"/>
  <c r="T64" i="5"/>
  <c r="S64" i="5"/>
  <c r="F64" i="5"/>
  <c r="Q64" i="5"/>
  <c r="V64" i="5"/>
  <c r="R64" i="5"/>
  <c r="O64" i="5"/>
  <c r="E64" i="5"/>
  <c r="G64" i="5"/>
  <c r="U64" i="5"/>
  <c r="W64" i="5"/>
  <c r="N64" i="5"/>
  <c r="K64" i="5"/>
  <c r="H64" i="5"/>
  <c r="Y64" i="5"/>
  <c r="M64" i="5"/>
  <c r="Z64" i="5"/>
  <c r="D64" i="5"/>
  <c r="U92" i="5" l="1"/>
  <c r="P92" i="5"/>
  <c r="V92" i="5"/>
  <c r="O92" i="5"/>
  <c r="Q92" i="5"/>
  <c r="S92" i="5"/>
  <c r="T92" i="5"/>
  <c r="R92" i="5"/>
  <c r="N72" i="5"/>
  <c r="J72" i="5"/>
  <c r="F72" i="5"/>
  <c r="M72" i="5"/>
  <c r="I72" i="5"/>
  <c r="E72" i="5"/>
  <c r="L72" i="5"/>
  <c r="H72" i="5"/>
  <c r="D72" i="5"/>
  <c r="K72" i="5"/>
  <c r="G72" i="5"/>
  <c r="C72" i="5"/>
  <c r="AA36" i="3" l="1"/>
  <c r="AA35" i="3" l="1"/>
  <c r="AA37" i="3"/>
  <c r="F74" i="5" l="1"/>
  <c r="L74" i="5"/>
  <c r="V74" i="5"/>
  <c r="M74" i="5"/>
  <c r="Y74" i="5"/>
  <c r="D36" i="3"/>
  <c r="F36" i="3"/>
  <c r="H36" i="3"/>
  <c r="J36" i="3"/>
  <c r="L36" i="3"/>
  <c r="N36" i="3"/>
  <c r="P36" i="3"/>
  <c r="R36" i="3"/>
  <c r="T36" i="3"/>
  <c r="V36" i="3"/>
  <c r="X36" i="3"/>
  <c r="Z36" i="3"/>
  <c r="H75" i="5"/>
  <c r="J75" i="5"/>
  <c r="L75" i="5"/>
  <c r="N75" i="5"/>
  <c r="P75" i="5"/>
  <c r="R75" i="5"/>
  <c r="T75" i="5"/>
  <c r="X75" i="5"/>
  <c r="Z75" i="5"/>
  <c r="C36" i="3"/>
  <c r="E36" i="3"/>
  <c r="G36" i="3"/>
  <c r="I36" i="3"/>
  <c r="K36" i="3"/>
  <c r="M36" i="3"/>
  <c r="O36" i="3"/>
  <c r="Q36" i="3"/>
  <c r="S36" i="3"/>
  <c r="U36" i="3"/>
  <c r="W36" i="3"/>
  <c r="Y36" i="3"/>
  <c r="E75" i="5"/>
  <c r="G75" i="5"/>
  <c r="I75" i="5"/>
  <c r="K75" i="5"/>
  <c r="O75" i="5"/>
  <c r="Q75" i="5"/>
  <c r="S75" i="5"/>
  <c r="U75" i="5"/>
  <c r="W75" i="5"/>
  <c r="X37" i="3"/>
  <c r="AE36" i="3" l="1"/>
  <c r="R43" i="2"/>
  <c r="G74" i="5"/>
  <c r="P74" i="5"/>
  <c r="Z74" i="5"/>
  <c r="S74" i="5"/>
  <c r="Q74" i="5"/>
  <c r="O74" i="5"/>
  <c r="N74" i="5"/>
  <c r="X74" i="5"/>
  <c r="H74" i="5"/>
  <c r="J74" i="5"/>
  <c r="I74" i="5"/>
  <c r="R74" i="5"/>
  <c r="T74" i="5"/>
  <c r="C75" i="5"/>
  <c r="D75" i="5"/>
  <c r="U74" i="5"/>
  <c r="W74" i="5"/>
  <c r="K74" i="5"/>
  <c r="E74" i="5"/>
  <c r="X35" i="3"/>
  <c r="Q37" i="3"/>
  <c r="O37" i="3"/>
  <c r="H37" i="3"/>
  <c r="D37" i="3"/>
  <c r="N37" i="3"/>
  <c r="U37" i="3"/>
  <c r="E37" i="3"/>
  <c r="L37" i="3"/>
  <c r="T37" i="3"/>
  <c r="Y37" i="3"/>
  <c r="K37" i="3"/>
  <c r="P37" i="3"/>
  <c r="C37" i="3"/>
  <c r="H31" i="2" l="1"/>
  <c r="H43" i="2"/>
  <c r="L43" i="2"/>
  <c r="L31" i="2"/>
  <c r="T43" i="2"/>
  <c r="T31" i="2"/>
  <c r="P31" i="2"/>
  <c r="P43" i="2"/>
  <c r="S43" i="2"/>
  <c r="S31" i="2"/>
  <c r="M31" i="2"/>
  <c r="M43" i="2"/>
  <c r="K43" i="2"/>
  <c r="K31" i="2"/>
  <c r="V43" i="2"/>
  <c r="V31" i="2"/>
  <c r="U43" i="2"/>
  <c r="U31" i="2"/>
  <c r="N43" i="2"/>
  <c r="N31" i="2"/>
  <c r="O31" i="2"/>
  <c r="O43" i="2"/>
  <c r="E43" i="2"/>
  <c r="E31" i="2"/>
  <c r="G43" i="2"/>
  <c r="G31" i="2"/>
  <c r="X43" i="2"/>
  <c r="X31" i="2"/>
  <c r="I31" i="2"/>
  <c r="I43" i="2"/>
  <c r="R31" i="2"/>
  <c r="C31" i="2"/>
  <c r="C43" i="2"/>
  <c r="D43" i="2"/>
  <c r="D31" i="2"/>
  <c r="F43" i="2"/>
  <c r="F31" i="2"/>
  <c r="Y43" i="2"/>
  <c r="Y31" i="2"/>
  <c r="W43" i="2"/>
  <c r="W31" i="2"/>
  <c r="J31" i="2"/>
  <c r="J43" i="2"/>
  <c r="Q43" i="2"/>
  <c r="Q31" i="2"/>
  <c r="U86" i="5"/>
  <c r="U83" i="5"/>
  <c r="M86" i="5"/>
  <c r="M83" i="5"/>
  <c r="R35" i="3"/>
  <c r="R37" i="3"/>
  <c r="V35" i="3"/>
  <c r="V37" i="3"/>
  <c r="Z35" i="3"/>
  <c r="Z37" i="3"/>
  <c r="G86" i="5"/>
  <c r="G83" i="5"/>
  <c r="E86" i="5"/>
  <c r="E83" i="5"/>
  <c r="L86" i="5"/>
  <c r="L83" i="5"/>
  <c r="N86" i="5"/>
  <c r="N83" i="5"/>
  <c r="Y86" i="5"/>
  <c r="Y83" i="5"/>
  <c r="G35" i="3"/>
  <c r="G37" i="3"/>
  <c r="S35" i="3"/>
  <c r="S37" i="3"/>
  <c r="I35" i="3"/>
  <c r="I37" i="3"/>
  <c r="K86" i="5"/>
  <c r="K83" i="5"/>
  <c r="X86" i="5"/>
  <c r="X83" i="5"/>
  <c r="O86" i="5"/>
  <c r="O83" i="5"/>
  <c r="Y75" i="5"/>
  <c r="V75" i="5"/>
  <c r="V86" i="5"/>
  <c r="V83" i="5"/>
  <c r="D86" i="5"/>
  <c r="D83" i="5"/>
  <c r="F86" i="5"/>
  <c r="F83" i="5"/>
  <c r="W35" i="3"/>
  <c r="W37" i="3"/>
  <c r="F35" i="3"/>
  <c r="F37" i="3"/>
  <c r="Z86" i="5"/>
  <c r="Z83" i="5"/>
  <c r="T86" i="5"/>
  <c r="T83" i="5"/>
  <c r="R86" i="5"/>
  <c r="R83" i="5"/>
  <c r="S86" i="5"/>
  <c r="S83" i="5"/>
  <c r="P86" i="5"/>
  <c r="P83" i="5"/>
  <c r="I86" i="5"/>
  <c r="I83" i="5"/>
  <c r="Q86" i="5"/>
  <c r="Q83" i="5"/>
  <c r="J35" i="3"/>
  <c r="J37" i="3"/>
  <c r="M35" i="3"/>
  <c r="M37" i="3"/>
  <c r="W86" i="5"/>
  <c r="W83" i="5"/>
  <c r="F75" i="5"/>
  <c r="M75" i="5"/>
  <c r="P35" i="3"/>
  <c r="Y35" i="3"/>
  <c r="T35" i="3"/>
  <c r="U35" i="3"/>
  <c r="N35" i="3"/>
  <c r="D35" i="3"/>
  <c r="Q35" i="3"/>
  <c r="C35" i="3"/>
  <c r="L35" i="3"/>
  <c r="H35" i="3"/>
  <c r="K35" i="3"/>
  <c r="E35" i="3"/>
  <c r="O35" i="3"/>
  <c r="AE37" i="3" l="1"/>
  <c r="AE35" i="3"/>
  <c r="Z31" i="2"/>
  <c r="Z43" i="2"/>
  <c r="H86" i="5"/>
  <c r="J86" i="5"/>
  <c r="H83" i="5" l="1"/>
  <c r="C83" i="5"/>
  <c r="J83" i="5"/>
  <c r="D40" i="7" l="1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C40" i="7"/>
  <c r="V39" i="7" l="1"/>
  <c r="V23" i="7"/>
  <c r="N39" i="7"/>
  <c r="N23" i="7"/>
  <c r="F39" i="7"/>
  <c r="Y39" i="7"/>
  <c r="Y23" i="7"/>
  <c r="U23" i="7"/>
  <c r="U39" i="7"/>
  <c r="M39" i="7"/>
  <c r="M23" i="7"/>
  <c r="E39" i="7"/>
  <c r="AA23" i="7"/>
  <c r="AA39" i="7"/>
  <c r="W39" i="7"/>
  <c r="W23" i="7"/>
  <c r="S39" i="7"/>
  <c r="S23" i="7"/>
  <c r="O39" i="7"/>
  <c r="O23" i="7"/>
  <c r="K39" i="7"/>
  <c r="K23" i="7"/>
  <c r="G39" i="7"/>
  <c r="Z39" i="7"/>
  <c r="Z23" i="7"/>
  <c r="R23" i="7"/>
  <c r="R39" i="7"/>
  <c r="J39" i="7"/>
  <c r="J23" i="7"/>
  <c r="C39" i="7"/>
  <c r="Q39" i="7"/>
  <c r="Q23" i="7"/>
  <c r="I39" i="7"/>
  <c r="I23" i="7"/>
  <c r="X39" i="7"/>
  <c r="X23" i="7"/>
  <c r="T39" i="7"/>
  <c r="T23" i="7"/>
  <c r="P39" i="7"/>
  <c r="P23" i="7"/>
  <c r="L23" i="7"/>
  <c r="L39" i="7"/>
  <c r="H39" i="7"/>
  <c r="H23" i="7"/>
  <c r="D39" i="7"/>
  <c r="AA38" i="7" l="1"/>
  <c r="AA29" i="7"/>
  <c r="I38" i="7"/>
  <c r="I29" i="7"/>
  <c r="O29" i="7"/>
  <c r="O38" i="7"/>
  <c r="W29" i="7"/>
  <c r="W38" i="7"/>
  <c r="F29" i="7"/>
  <c r="F38" i="7"/>
  <c r="H29" i="7"/>
  <c r="H38" i="7"/>
  <c r="P29" i="7"/>
  <c r="P38" i="7"/>
  <c r="X29" i="7"/>
  <c r="X38" i="7"/>
  <c r="Q29" i="7"/>
  <c r="Q38" i="7"/>
  <c r="J29" i="7"/>
  <c r="J38" i="7"/>
  <c r="Z29" i="7"/>
  <c r="Z38" i="7"/>
  <c r="K29" i="7"/>
  <c r="K38" i="7"/>
  <c r="S38" i="7"/>
  <c r="S29" i="7"/>
  <c r="M29" i="7"/>
  <c r="M38" i="7"/>
  <c r="Y38" i="7"/>
  <c r="Y29" i="7"/>
  <c r="N38" i="7"/>
  <c r="N29" i="7"/>
  <c r="D29" i="7"/>
  <c r="D38" i="7"/>
  <c r="T29" i="7"/>
  <c r="T38" i="7"/>
  <c r="C38" i="7"/>
  <c r="G29" i="7"/>
  <c r="G38" i="7"/>
  <c r="V29" i="7"/>
  <c r="V38" i="7"/>
  <c r="L38" i="7"/>
  <c r="L29" i="7"/>
  <c r="R29" i="7"/>
  <c r="R38" i="7"/>
  <c r="E29" i="7"/>
  <c r="E38" i="7"/>
  <c r="U38" i="7"/>
  <c r="U29" i="7"/>
  <c r="E44" i="7" l="1"/>
  <c r="E47" i="7"/>
  <c r="G44" i="7"/>
  <c r="G47" i="7"/>
  <c r="K44" i="7"/>
  <c r="K47" i="7"/>
  <c r="X44" i="7"/>
  <c r="X47" i="7"/>
  <c r="W44" i="7"/>
  <c r="W47" i="7"/>
  <c r="U44" i="7"/>
  <c r="U47" i="7"/>
  <c r="S47" i="7"/>
  <c r="S44" i="7"/>
  <c r="AA47" i="7"/>
  <c r="AA44" i="7"/>
  <c r="R44" i="7"/>
  <c r="R47" i="7"/>
  <c r="L47" i="7"/>
  <c r="L44" i="7"/>
  <c r="N44" i="7"/>
  <c r="N47" i="7"/>
  <c r="I44" i="7"/>
  <c r="I47" i="7"/>
  <c r="T47" i="7"/>
  <c r="T44" i="7"/>
  <c r="M44" i="7"/>
  <c r="M47" i="7"/>
  <c r="J44" i="7"/>
  <c r="J47" i="7"/>
  <c r="H44" i="7"/>
  <c r="H47" i="7"/>
  <c r="C44" i="7"/>
  <c r="C47" i="7"/>
  <c r="Y44" i="7"/>
  <c r="Y47" i="7"/>
  <c r="V44" i="7"/>
  <c r="V47" i="7"/>
  <c r="D44" i="7"/>
  <c r="D47" i="7"/>
  <c r="Z47" i="7"/>
  <c r="Z44" i="7"/>
  <c r="Q44" i="7"/>
  <c r="Q47" i="7"/>
  <c r="P44" i="7"/>
  <c r="P47" i="7"/>
  <c r="F47" i="7"/>
  <c r="F44" i="7"/>
  <c r="O44" i="7"/>
  <c r="O47" i="7"/>
  <c r="AE47" i="7" l="1"/>
  <c r="AE44" i="7"/>
  <c r="AA32" i="3"/>
  <c r="AA31" i="3" l="1"/>
  <c r="AA59" i="5" l="1"/>
  <c r="AA73" i="5"/>
  <c r="AA33" i="3"/>
  <c r="AA92" i="5" l="1"/>
  <c r="AA89" i="5"/>
  <c r="V32" i="3"/>
  <c r="T32" i="3"/>
  <c r="S32" i="3"/>
  <c r="R32" i="3"/>
  <c r="Q32" i="3"/>
  <c r="P32" i="3"/>
  <c r="O32" i="3"/>
  <c r="N32" i="3"/>
  <c r="L32" i="3"/>
  <c r="K32" i="3"/>
  <c r="J32" i="3"/>
  <c r="I32" i="3"/>
  <c r="H32" i="3"/>
  <c r="G32" i="3"/>
  <c r="F32" i="3"/>
  <c r="E32" i="3"/>
  <c r="D32" i="3"/>
  <c r="C32" i="3"/>
  <c r="U32" i="3" l="1"/>
  <c r="Y32" i="3"/>
  <c r="W32" i="3"/>
  <c r="M32" i="3"/>
  <c r="Z32" i="3"/>
  <c r="X32" i="3"/>
  <c r="AE32" i="3" l="1"/>
  <c r="X76" i="5"/>
  <c r="X59" i="5"/>
  <c r="G76" i="5"/>
  <c r="G43" i="5"/>
  <c r="G59" i="5" s="1"/>
  <c r="O76" i="5"/>
  <c r="L76" i="5"/>
  <c r="L43" i="5"/>
  <c r="L59" i="5" s="1"/>
  <c r="H76" i="5"/>
  <c r="H43" i="5"/>
  <c r="H59" i="5" s="1"/>
  <c r="U76" i="5"/>
  <c r="N76" i="5"/>
  <c r="N43" i="5"/>
  <c r="N59" i="5" s="1"/>
  <c r="W76" i="5"/>
  <c r="W59" i="5"/>
  <c r="V76" i="5"/>
  <c r="S76" i="5"/>
  <c r="Q76" i="5"/>
  <c r="I76" i="5"/>
  <c r="I43" i="5"/>
  <c r="I59" i="5" s="1"/>
  <c r="T76" i="5"/>
  <c r="D76" i="5"/>
  <c r="D43" i="5"/>
  <c r="D59" i="5" s="1"/>
  <c r="K76" i="5"/>
  <c r="K43" i="5"/>
  <c r="K59" i="5" s="1"/>
  <c r="P76" i="5"/>
  <c r="E76" i="5"/>
  <c r="E43" i="5"/>
  <c r="E59" i="5" s="1"/>
  <c r="M76" i="5"/>
  <c r="M43" i="5"/>
  <c r="M59" i="5" s="1"/>
  <c r="F76" i="5"/>
  <c r="F43" i="5"/>
  <c r="F59" i="5" s="1"/>
  <c r="Z76" i="5"/>
  <c r="Z59" i="5"/>
  <c r="Y76" i="5"/>
  <c r="Y59" i="5"/>
  <c r="J76" i="5"/>
  <c r="J43" i="5"/>
  <c r="J59" i="5" s="1"/>
  <c r="R76" i="5"/>
  <c r="C76" i="5"/>
  <c r="C43" i="5"/>
  <c r="C59" i="5" s="1"/>
  <c r="P31" i="3"/>
  <c r="T31" i="3"/>
  <c r="Q31" i="3"/>
  <c r="U31" i="3"/>
  <c r="W31" i="3"/>
  <c r="Y31" i="3"/>
  <c r="X31" i="3"/>
  <c r="M31" i="3"/>
  <c r="V31" i="3"/>
  <c r="S31" i="3"/>
  <c r="G31" i="3"/>
  <c r="K31" i="3"/>
  <c r="J31" i="3"/>
  <c r="C31" i="3"/>
  <c r="R31" i="3"/>
  <c r="E31" i="3"/>
  <c r="O31" i="3"/>
  <c r="N31" i="3"/>
  <c r="H31" i="3"/>
  <c r="I31" i="3"/>
  <c r="F31" i="3"/>
  <c r="L31" i="3"/>
  <c r="D31" i="3"/>
  <c r="Z31" i="3"/>
  <c r="C73" i="5" l="1"/>
  <c r="AE31" i="3"/>
  <c r="H92" i="5"/>
  <c r="Y92" i="5"/>
  <c r="L92" i="5"/>
  <c r="M33" i="3"/>
  <c r="V33" i="3"/>
  <c r="X33" i="3"/>
  <c r="C33" i="3"/>
  <c r="T33" i="3"/>
  <c r="F73" i="5"/>
  <c r="T73" i="5"/>
  <c r="G73" i="5"/>
  <c r="E33" i="3"/>
  <c r="Y33" i="3"/>
  <c r="K33" i="3"/>
  <c r="O33" i="3"/>
  <c r="K73" i="5"/>
  <c r="I73" i="5"/>
  <c r="W73" i="5"/>
  <c r="N73" i="5"/>
  <c r="U73" i="5"/>
  <c r="L73" i="5"/>
  <c r="X73" i="5"/>
  <c r="F33" i="3"/>
  <c r="W33" i="3"/>
  <c r="P33" i="3"/>
  <c r="U33" i="3"/>
  <c r="Z73" i="5"/>
  <c r="E73" i="5"/>
  <c r="V73" i="5"/>
  <c r="H73" i="5"/>
  <c r="N33" i="3"/>
  <c r="S33" i="3"/>
  <c r="G33" i="3"/>
  <c r="Z33" i="3"/>
  <c r="P73" i="5"/>
  <c r="D73" i="5"/>
  <c r="L33" i="3"/>
  <c r="I33" i="3"/>
  <c r="Q33" i="3"/>
  <c r="R33" i="3"/>
  <c r="J33" i="3"/>
  <c r="H33" i="3"/>
  <c r="D33" i="3"/>
  <c r="R73" i="5"/>
  <c r="J73" i="5"/>
  <c r="Y73" i="5"/>
  <c r="M73" i="5"/>
  <c r="Q73" i="5"/>
  <c r="S73" i="5"/>
  <c r="K92" i="5" l="1"/>
  <c r="D92" i="5"/>
  <c r="J92" i="5"/>
  <c r="E92" i="5"/>
  <c r="G92" i="5"/>
  <c r="X92" i="5"/>
  <c r="W92" i="5"/>
  <c r="M92" i="5"/>
  <c r="F92" i="5"/>
  <c r="Z92" i="5"/>
  <c r="I92" i="5"/>
  <c r="N92" i="5"/>
  <c r="AE33" i="3"/>
  <c r="C92" i="5"/>
  <c r="Y89" i="5"/>
  <c r="D89" i="5"/>
  <c r="E89" i="5"/>
  <c r="G89" i="5"/>
  <c r="L89" i="5"/>
  <c r="I89" i="5"/>
  <c r="S89" i="5"/>
  <c r="J89" i="5"/>
  <c r="P89" i="5"/>
  <c r="V89" i="5"/>
  <c r="Z89" i="5"/>
  <c r="K89" i="5"/>
  <c r="C89" i="5"/>
  <c r="O89" i="5"/>
  <c r="F89" i="5"/>
  <c r="Q89" i="5"/>
  <c r="R89" i="5"/>
  <c r="T89" i="5"/>
  <c r="M89" i="5"/>
  <c r="N89" i="5"/>
  <c r="H89" i="5"/>
  <c r="X89" i="5"/>
  <c r="U89" i="5"/>
  <c r="W89" i="5"/>
  <c r="AE92" i="5" l="1"/>
  <c r="AE89" i="5"/>
  <c r="G42" i="2"/>
  <c r="G30" i="2"/>
  <c r="F42" i="2"/>
  <c r="F30" i="2"/>
  <c r="H30" i="2"/>
  <c r="H42" i="2"/>
  <c r="D30" i="2" l="1"/>
  <c r="D42" i="2"/>
  <c r="C30" i="2"/>
  <c r="C42" i="2"/>
  <c r="E42" i="2"/>
  <c r="E30" i="2"/>
  <c r="I42" i="2" l="1"/>
  <c r="I30" i="2"/>
  <c r="J30" i="2"/>
  <c r="J42" i="2"/>
  <c r="K30" i="2" l="1"/>
  <c r="K42" i="2"/>
  <c r="L30" i="2" l="1"/>
  <c r="L42" i="2"/>
  <c r="M30" i="2" l="1"/>
  <c r="M42" i="2"/>
  <c r="N30" i="2" l="1"/>
  <c r="N42" i="2"/>
  <c r="O30" i="2" l="1"/>
  <c r="O42" i="2"/>
  <c r="P30" i="2" l="1"/>
  <c r="P42" i="2"/>
  <c r="Q30" i="2" l="1"/>
  <c r="Q42" i="2"/>
  <c r="R30" i="2" l="1"/>
  <c r="R42" i="2"/>
  <c r="S30" i="2" l="1"/>
  <c r="S42" i="2"/>
  <c r="T30" i="2" l="1"/>
  <c r="T42" i="2"/>
  <c r="U30" i="2" l="1"/>
  <c r="U42" i="2"/>
  <c r="V30" i="2" l="1"/>
  <c r="V42" i="2"/>
  <c r="W42" i="2" l="1"/>
  <c r="W30" i="2"/>
  <c r="X30" i="2" l="1"/>
  <c r="X42" i="2"/>
  <c r="Y42" i="2" l="1"/>
  <c r="Y30" i="2"/>
  <c r="AA42" i="2" l="1"/>
  <c r="AA30" i="2"/>
  <c r="Z30" i="2"/>
  <c r="Z42" i="2"/>
  <c r="AE30" i="2" l="1"/>
  <c r="X34" i="3"/>
  <c r="X25" i="3" l="1"/>
  <c r="X30" i="3"/>
  <c r="X41" i="2" l="1"/>
  <c r="X29" i="2"/>
  <c r="X41" i="3"/>
  <c r="X38" i="3"/>
  <c r="Z34" i="3" l="1"/>
  <c r="AA34" i="3" l="1"/>
  <c r="P34" i="3"/>
  <c r="W34" i="3"/>
  <c r="T34" i="3"/>
  <c r="V34" i="3"/>
  <c r="S34" i="3"/>
  <c r="O34" i="3"/>
  <c r="R34" i="3"/>
  <c r="U34" i="3"/>
  <c r="N34" i="3"/>
  <c r="Y34" i="3"/>
  <c r="Q34" i="3"/>
  <c r="M34" i="3" l="1"/>
  <c r="Z25" i="3"/>
  <c r="Z30" i="3"/>
  <c r="C34" i="3"/>
  <c r="J34" i="3" l="1"/>
  <c r="I34" i="3"/>
  <c r="P25" i="3"/>
  <c r="P30" i="3"/>
  <c r="L34" i="3"/>
  <c r="W25" i="3"/>
  <c r="W30" i="3"/>
  <c r="G34" i="3"/>
  <c r="Q30" i="3"/>
  <c r="Q25" i="3"/>
  <c r="Y25" i="3"/>
  <c r="Y30" i="3"/>
  <c r="H34" i="3"/>
  <c r="U30" i="3"/>
  <c r="U25" i="3"/>
  <c r="V30" i="3"/>
  <c r="V25" i="3"/>
  <c r="O25" i="3"/>
  <c r="O30" i="3"/>
  <c r="E34" i="3"/>
  <c r="AA30" i="3"/>
  <c r="AA25" i="3"/>
  <c r="K34" i="3"/>
  <c r="F34" i="3"/>
  <c r="N30" i="3"/>
  <c r="N25" i="3"/>
  <c r="Z38" i="3"/>
  <c r="Z41" i="3"/>
  <c r="R25" i="3"/>
  <c r="R30" i="3"/>
  <c r="D34" i="3"/>
  <c r="T25" i="3"/>
  <c r="T30" i="3"/>
  <c r="S30" i="3"/>
  <c r="S25" i="3"/>
  <c r="AE34" i="3" l="1"/>
  <c r="AA41" i="3"/>
  <c r="AA38" i="3"/>
  <c r="P41" i="3"/>
  <c r="P38" i="3"/>
  <c r="S41" i="3"/>
  <c r="S38" i="3"/>
  <c r="V29" i="2"/>
  <c r="V41" i="2"/>
  <c r="M30" i="3"/>
  <c r="M25" i="3"/>
  <c r="N29" i="2"/>
  <c r="N41" i="2"/>
  <c r="V38" i="3"/>
  <c r="V41" i="3"/>
  <c r="T29" i="2"/>
  <c r="T41" i="2"/>
  <c r="Z29" i="2"/>
  <c r="Z41" i="2"/>
  <c r="U29" i="2"/>
  <c r="U41" i="2"/>
  <c r="O29" i="2"/>
  <c r="O41" i="2"/>
  <c r="W41" i="2"/>
  <c r="W29" i="2"/>
  <c r="Q38" i="3"/>
  <c r="Q41" i="3"/>
  <c r="AA41" i="2"/>
  <c r="AA29" i="2"/>
  <c r="P29" i="2"/>
  <c r="P41" i="2"/>
  <c r="U38" i="3"/>
  <c r="U41" i="3"/>
  <c r="Y29" i="2"/>
  <c r="Y41" i="2"/>
  <c r="R29" i="2"/>
  <c r="R41" i="2"/>
  <c r="W41" i="3"/>
  <c r="W38" i="3"/>
  <c r="Q29" i="2"/>
  <c r="Q41" i="2"/>
  <c r="T38" i="3"/>
  <c r="T41" i="3"/>
  <c r="R38" i="3"/>
  <c r="R41" i="3"/>
  <c r="S29" i="2"/>
  <c r="S41" i="2"/>
  <c r="N38" i="3"/>
  <c r="N41" i="3"/>
  <c r="O41" i="3"/>
  <c r="O38" i="3"/>
  <c r="Y38" i="3"/>
  <c r="Y41" i="3"/>
  <c r="C29" i="2" l="1"/>
  <c r="C41" i="2"/>
  <c r="H25" i="3"/>
  <c r="H30" i="3"/>
  <c r="F30" i="3"/>
  <c r="F25" i="3"/>
  <c r="J25" i="3"/>
  <c r="J30" i="3"/>
  <c r="I30" i="3"/>
  <c r="I25" i="3"/>
  <c r="E30" i="3"/>
  <c r="E25" i="3"/>
  <c r="G25" i="3"/>
  <c r="G30" i="3"/>
  <c r="K25" i="3"/>
  <c r="K30" i="3"/>
  <c r="L30" i="3"/>
  <c r="L25" i="3"/>
  <c r="D30" i="3"/>
  <c r="D25" i="3"/>
  <c r="M29" i="2"/>
  <c r="M41" i="2"/>
  <c r="C30" i="3"/>
  <c r="M41" i="3"/>
  <c r="M38" i="3"/>
  <c r="AE30" i="3" l="1"/>
  <c r="D38" i="3"/>
  <c r="D41" i="3"/>
  <c r="E29" i="2"/>
  <c r="E41" i="2"/>
  <c r="G41" i="3"/>
  <c r="G38" i="3"/>
  <c r="E41" i="3"/>
  <c r="E38" i="3"/>
  <c r="H29" i="2"/>
  <c r="H41" i="2"/>
  <c r="G41" i="2"/>
  <c r="G29" i="2"/>
  <c r="J41" i="3"/>
  <c r="J38" i="3"/>
  <c r="H38" i="3"/>
  <c r="H41" i="3"/>
  <c r="K29" i="2"/>
  <c r="K41" i="2"/>
  <c r="I41" i="3"/>
  <c r="I38" i="3"/>
  <c r="F41" i="3"/>
  <c r="F38" i="3"/>
  <c r="I29" i="2"/>
  <c r="I41" i="2"/>
  <c r="C41" i="3"/>
  <c r="C38" i="3"/>
  <c r="K41" i="3"/>
  <c r="K38" i="3"/>
  <c r="D29" i="2"/>
  <c r="D41" i="2"/>
  <c r="L38" i="3"/>
  <c r="L41" i="3"/>
  <c r="J29" i="2"/>
  <c r="J41" i="2"/>
  <c r="L29" i="2"/>
  <c r="L41" i="2"/>
  <c r="F29" i="2"/>
  <c r="F41" i="2"/>
  <c r="AE38" i="3" l="1"/>
  <c r="AE29" i="2"/>
  <c r="AE41" i="3"/>
  <c r="AA45" i="2"/>
  <c r="AA33" i="2"/>
  <c r="H33" i="2" l="1"/>
  <c r="H45" i="2"/>
  <c r="L33" i="2" l="1"/>
  <c r="L45" i="2"/>
  <c r="I33" i="2"/>
  <c r="I45" i="2"/>
  <c r="O33" i="2" l="1"/>
  <c r="O45" i="2"/>
  <c r="K33" i="2"/>
  <c r="K45" i="2"/>
  <c r="T33" i="2"/>
  <c r="T45" i="2"/>
  <c r="R33" i="2"/>
  <c r="R45" i="2"/>
  <c r="G33" i="2"/>
  <c r="G45" i="2"/>
  <c r="S33" i="2"/>
  <c r="S45" i="2"/>
  <c r="M33" i="2"/>
  <c r="M45" i="2"/>
  <c r="N33" i="2"/>
  <c r="N45" i="2"/>
  <c r="Q33" i="2"/>
  <c r="Q45" i="2"/>
  <c r="J33" i="2"/>
  <c r="J45" i="2"/>
  <c r="U33" i="2" l="1"/>
  <c r="U45" i="2"/>
  <c r="P33" i="2"/>
  <c r="P45" i="2"/>
  <c r="F33" i="2" l="1"/>
  <c r="F45" i="2"/>
  <c r="V33" i="2"/>
  <c r="V45" i="2"/>
  <c r="E33" i="2" l="1"/>
  <c r="E45" i="2"/>
  <c r="W45" i="2"/>
  <c r="W33" i="2"/>
  <c r="X45" i="2" l="1"/>
  <c r="X33" i="2"/>
  <c r="D45" i="2"/>
  <c r="D33" i="2"/>
  <c r="Y33" i="2" l="1"/>
  <c r="Y45" i="2"/>
  <c r="C33" i="2" l="1"/>
  <c r="C45" i="2"/>
  <c r="Z33" i="2" l="1"/>
  <c r="AE33" i="2" s="1"/>
  <c r="Z45" i="2"/>
  <c r="AA35" i="2"/>
  <c r="AE35" i="2" s="1"/>
  <c r="AA11" i="6"/>
  <c r="AA29" i="6" l="1"/>
  <c r="AE29" i="6" s="1"/>
  <c r="AA43" i="2"/>
  <c r="AA31" i="2"/>
  <c r="AE31" i="2" s="1"/>
  <c r="AA35" i="6"/>
  <c r="AE35" i="6" s="1"/>
  <c r="AA38" i="6"/>
  <c r="AE38" i="6" s="1"/>
  <c r="AA47" i="2"/>
</calcChain>
</file>

<file path=xl/sharedStrings.xml><?xml version="1.0" encoding="utf-8"?>
<sst xmlns="http://schemas.openxmlformats.org/spreadsheetml/2006/main" count="1168" uniqueCount="235">
  <si>
    <t>GAS</t>
  </si>
  <si>
    <t>HFCs</t>
  </si>
  <si>
    <t>PFCs</t>
  </si>
  <si>
    <t>% change in emissions by gas</t>
  </si>
  <si>
    <t>SOURCE AND SINK CATEGORIES</t>
  </si>
  <si>
    <t xml:space="preserve">1.  Energy </t>
  </si>
  <si>
    <t>5.  LULUCF</t>
  </si>
  <si>
    <t>% change</t>
  </si>
  <si>
    <t xml:space="preserve">3.  Agriculture </t>
  </si>
  <si>
    <t xml:space="preserve">5.  Waste </t>
  </si>
  <si>
    <t>6.  Other</t>
  </si>
  <si>
    <t>Total (without LULUCF, with indirect)</t>
  </si>
  <si>
    <t>2.  Industrial Processes and Product Use</t>
  </si>
  <si>
    <t>Total (with LULUCF, with indirect)</t>
  </si>
  <si>
    <t>1.A.1 Energy Industries</t>
  </si>
  <si>
    <t>1.A.2 Manufacturing Industries and Construction</t>
  </si>
  <si>
    <t>1.A.3 Transport</t>
  </si>
  <si>
    <t>1.A.4 Other Sectors</t>
  </si>
  <si>
    <t>1.B.1 Coal mining and handling</t>
  </si>
  <si>
    <t>1.B.2 Oil and Natural Gas</t>
  </si>
  <si>
    <t>1.A  Fuel combustion:</t>
  </si>
  <si>
    <t>1.B Fugitive from fuels:</t>
  </si>
  <si>
    <t>IPCC 1 ENERGY</t>
  </si>
  <si>
    <t>2.A Mineral Industry:</t>
  </si>
  <si>
    <t>2.A.1 Cement Production</t>
  </si>
  <si>
    <t>2.A.2 Lime Production</t>
  </si>
  <si>
    <t>2.A.3 Glass Production</t>
  </si>
  <si>
    <t>2.A.4 Other Process Uses of Carbonates</t>
  </si>
  <si>
    <t>2.B Chemical Industry</t>
  </si>
  <si>
    <t>2.B.1 Ammonia Production</t>
  </si>
  <si>
    <t>2.B.2 Nitric Acid Production</t>
  </si>
  <si>
    <t>2.E Electronics Industry - Integrated Circuit or Semiconductor</t>
  </si>
  <si>
    <t>2.D Non-Energy Products from Fuels and Solvent Use</t>
  </si>
  <si>
    <t>2.D.1 Lubricant Use</t>
  </si>
  <si>
    <t>2.D.2 Paraffin Wax Use</t>
  </si>
  <si>
    <t>2.D.3 Solvent Use</t>
  </si>
  <si>
    <t>2.F Product Uses as Substitutes for Ozone Depleting Substances</t>
  </si>
  <si>
    <t>2.F.1 Refrigeration and Air Conditioning</t>
  </si>
  <si>
    <t>2.F.3 Fire Protection</t>
  </si>
  <si>
    <t>2.F.4 Aerosols</t>
  </si>
  <si>
    <t>2.B Chemical Industry:</t>
  </si>
  <si>
    <t>2.D Non-Energy Products from Fuels and Solvent Use:</t>
  </si>
  <si>
    <t>2.F Product Uses as Substitutes for Ozone Depleting Substances:</t>
  </si>
  <si>
    <t>average</t>
  </si>
  <si>
    <t>kt CO2eq in the trend</t>
  </si>
  <si>
    <t>GREENHOUSE GAS SOURCE AND SINK CATEGORIES</t>
  </si>
  <si>
    <t>DESCRIPTION OF METHODS</t>
  </si>
  <si>
    <t>RECALCULATIONS</t>
  </si>
  <si>
    <t>REFERENCE</t>
  </si>
  <si>
    <t>Sub-categories where changes are reflected in recalculations of previous year estimates</t>
  </si>
  <si>
    <t>Reference to sub-category, gas, pages in the NIR, Annex</t>
  </si>
  <si>
    <t>Total (Net Emissions)</t>
  </si>
  <si>
    <t>1. Energy</t>
  </si>
  <si>
    <t>A. Fuel Combustion (Sectoral Approach)</t>
  </si>
  <si>
    <t>1.  Energy Industries</t>
  </si>
  <si>
    <t>3.  Transport</t>
  </si>
  <si>
    <t>4.  Other Sectors</t>
  </si>
  <si>
    <t>B. Fugitive Emissions from Fuels</t>
  </si>
  <si>
    <t>1.  Solid Fuels</t>
  </si>
  <si>
    <t>2.  Oil and Natural Gas</t>
  </si>
  <si>
    <t xml:space="preserve">B.  Chemical Industry </t>
  </si>
  <si>
    <t>A.  Enteric Fermentation</t>
  </si>
  <si>
    <t>B.  Manure Management</t>
  </si>
  <si>
    <t>C.  Rice Cultivation</t>
  </si>
  <si>
    <t>D.  Agricultural Soils</t>
  </si>
  <si>
    <t>E.  Prescribed Burning of Savannas</t>
  </si>
  <si>
    <t>F.  Field Burning of Agricultural Residues</t>
  </si>
  <si>
    <t>A. Forest Land</t>
  </si>
  <si>
    <t>B. Cropland</t>
  </si>
  <si>
    <t>C. Grassland</t>
  </si>
  <si>
    <t>D. Wetlands</t>
  </si>
  <si>
    <t xml:space="preserve">E. Settlements </t>
  </si>
  <si>
    <t>F. Other Land</t>
  </si>
  <si>
    <t>Memo Items:</t>
  </si>
  <si>
    <t>International Bunkers</t>
  </si>
  <si>
    <t>Aviation</t>
  </si>
  <si>
    <t>Marine</t>
  </si>
  <si>
    <t>Multilateral Operations</t>
  </si>
  <si>
    <t>A.  Mineral Industry</t>
  </si>
  <si>
    <t>C.  Metal Industry</t>
  </si>
  <si>
    <t>D.  Non-Energy Products from Fuels and Solvent Use</t>
  </si>
  <si>
    <t>E.  Electronics Industry</t>
  </si>
  <si>
    <t>F.  Product Uses as Substitutes for Ozone Depleting Substances</t>
  </si>
  <si>
    <t>G.  Other Product Manufacture and Use</t>
  </si>
  <si>
    <t>3.  Agriculture</t>
  </si>
  <si>
    <t>4. Land Use, Land-Use Change and Forestry</t>
  </si>
  <si>
    <t>G.  Liming</t>
  </si>
  <si>
    <t>H.  Urea Application</t>
  </si>
  <si>
    <t>A.  Solid Waste Disposal</t>
  </si>
  <si>
    <t>B.  Biological Treatment of Solid Waste</t>
  </si>
  <si>
    <t>C.  Incineration and Open Burning of Waste</t>
  </si>
  <si>
    <t>D.  Wastewater Treatment and Discharge</t>
  </si>
  <si>
    <t xml:space="preserve">5. Waste </t>
  </si>
  <si>
    <t>5.  Other</t>
  </si>
  <si>
    <t>H.  Other</t>
  </si>
  <si>
    <t>I.   Other</t>
  </si>
  <si>
    <t xml:space="preserve">H. Other       </t>
  </si>
  <si>
    <t>G. Harvested Wood Products</t>
  </si>
  <si>
    <t>E.  Other</t>
  </si>
  <si>
    <t>Long-term storage of C in waste disposal sites</t>
  </si>
  <si>
    <t xml:space="preserve">6.  Other </t>
  </si>
  <si>
    <t>IPCC 2 IPPU</t>
  </si>
  <si>
    <t>IPCC 3 AGRICULTURE</t>
  </si>
  <si>
    <t>IPCC 5 WASTE</t>
  </si>
  <si>
    <t>Total (excl. LULUCF, with indirect)</t>
  </si>
  <si>
    <t>4.  LULUCF</t>
  </si>
  <si>
    <t>LULUCF</t>
  </si>
  <si>
    <t>4A Forestland</t>
  </si>
  <si>
    <t>A. Forest Land CO2</t>
  </si>
  <si>
    <t>A. Forest Land CH4</t>
  </si>
  <si>
    <t>A. Forest Land N2O</t>
  </si>
  <si>
    <t>4B Cropland</t>
  </si>
  <si>
    <t>B. Cropland CO2</t>
  </si>
  <si>
    <t>B. Cropland CH4</t>
  </si>
  <si>
    <t>C. Grassland CO2</t>
  </si>
  <si>
    <t>C. Grassland CH4</t>
  </si>
  <si>
    <t>C. Grassland N2O</t>
  </si>
  <si>
    <t>4D Wetlands</t>
  </si>
  <si>
    <t>D. Wetlands CO2</t>
  </si>
  <si>
    <t>D. Wetlands CH4</t>
  </si>
  <si>
    <t>D. Wetlands N2O</t>
  </si>
  <si>
    <t>4E Settlements</t>
  </si>
  <si>
    <t>E. Settlements CO2</t>
  </si>
  <si>
    <t>E. Settlements CH4</t>
  </si>
  <si>
    <t>E. Settlements N2O</t>
  </si>
  <si>
    <t>4F Other Land</t>
  </si>
  <si>
    <t>F. Other Land CO2</t>
  </si>
  <si>
    <t>F. Other Land CH4</t>
  </si>
  <si>
    <t>F. Other Land N2O</t>
  </si>
  <si>
    <t>4G Harvested Wood Products</t>
  </si>
  <si>
    <t>4H Other</t>
  </si>
  <si>
    <t>4G Harvested Wood Prodcuts</t>
  </si>
  <si>
    <t>NO</t>
  </si>
  <si>
    <t>2C Metal Industry</t>
  </si>
  <si>
    <t>4C Grassland</t>
  </si>
  <si>
    <t xml:space="preserve"> 2.D.3 Urea used as a Catalyst</t>
  </si>
  <si>
    <t>2.D.3 Urea Used as a Catalyst</t>
  </si>
  <si>
    <t>2.C Metal Industry</t>
  </si>
  <si>
    <t>2.G.1 Electrical Equipment</t>
  </si>
  <si>
    <t>2.G Other Product Manufacture and Use:</t>
  </si>
  <si>
    <t>2.G Other Product Manufacture and Use</t>
  </si>
  <si>
    <t>3.A Enteric Fermentation</t>
  </si>
  <si>
    <t xml:space="preserve">3.B Manure Management </t>
  </si>
  <si>
    <t>3.D Agricultural Soils</t>
  </si>
  <si>
    <t>3.G Liming</t>
  </si>
  <si>
    <t>3.H Urea Application</t>
  </si>
  <si>
    <t>5.A Solid Waste Disposal</t>
  </si>
  <si>
    <t>5.A.1  Managed waste disposal sites</t>
  </si>
  <si>
    <t>5.A.2 Unmanaged waste disposal sites</t>
  </si>
  <si>
    <t>5.B Biological Treatment of Solid Waste - Composting</t>
  </si>
  <si>
    <t>5.C Incineration and Open Burning of Waste</t>
  </si>
  <si>
    <t>5.C.1 Waste incineration</t>
  </si>
  <si>
    <t>5.C.2 Open burning of waste</t>
  </si>
  <si>
    <t>5.D Wastewater Treatment and Discharge</t>
  </si>
  <si>
    <t>5.D.1 Domestic wastewater</t>
  </si>
  <si>
    <t>5.D.2 Industrial wastewater</t>
  </si>
  <si>
    <t>Actual change in emissions by gas</t>
  </si>
  <si>
    <t>Actual change in emissions by sector</t>
  </si>
  <si>
    <t>2.  Manufacturing Ind &amp; Construction</t>
  </si>
  <si>
    <t>2019 submission</t>
  </si>
  <si>
    <t>Updated methodology for fugitive emissions from transmission, storage, distribution. Chapter 3, Section 3.3.2.2</t>
  </si>
  <si>
    <t>Correction in calculation of market shares used as activity data for 2.F.1 refrigeration and air conditioning. Chapter 4, Section 4.7.1.5</t>
  </si>
  <si>
    <t>Table 10.1. Changes in Methodological Descriptions compared to 2019 NIR</t>
  </si>
  <si>
    <t>2020 submission</t>
  </si>
  <si>
    <t>Figure 10.2 Impact of Recalculations in IPPU between annual Submissions 1990-2017</t>
  </si>
  <si>
    <t>Figure 10.5 Impact of Recalculations in Waste between annual Submissions 1990-2017</t>
  </si>
  <si>
    <t>Figure 10.3 Impact of Recalculations in Agriculture between annual Submissions 1990-2017</t>
  </si>
  <si>
    <t xml:space="preserve">(a) Emissions by Gas 1990 –2017 reported in 2019 Submission (kt CO2eq) </t>
  </si>
  <si>
    <t>(b) Recalculated Emissions by Gas 1990 –2017 reported in 2020 Submission (kt CO2eq)</t>
  </si>
  <si>
    <t>(c) Percentage Change in Emissions by Sector 1990-2017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</si>
  <si>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without net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from LULUCF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</si>
  <si>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with net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from LULUCF</t>
    </r>
  </si>
  <si>
    <r>
      <t>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emissions without 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from LULUCF</t>
    </r>
  </si>
  <si>
    <r>
      <t>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emissions with 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from LULUCF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</si>
  <si>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without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LULUCF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</si>
  <si>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with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LULUCF</t>
    </r>
  </si>
  <si>
    <r>
      <t>SF</t>
    </r>
    <r>
      <rPr>
        <vertAlign val="subscript"/>
        <sz val="11"/>
        <rFont val="Calibri"/>
        <family val="2"/>
        <scheme val="minor"/>
      </rPr>
      <t>6</t>
    </r>
  </si>
  <si>
    <r>
      <t>NF</t>
    </r>
    <r>
      <rPr>
        <vertAlign val="subscript"/>
        <sz val="11"/>
        <rFont val="Calibri"/>
        <family val="2"/>
        <scheme val="minor"/>
      </rPr>
      <t>3</t>
    </r>
  </si>
  <si>
    <r>
      <t>Total LULUCF Gg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</si>
  <si>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 xml:space="preserve">  3.D.1 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</si>
  <si>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 xml:space="preserve">  3.D.2 Indirect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</si>
  <si>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>2.G.2 SF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PFCs from Other Product Uses</t>
    </r>
  </si>
  <si>
    <r>
      <t>2.G.3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Product Uses - Anaesthesia</t>
    </r>
  </si>
  <si>
    <r>
      <t>(a) Emissions in Energy 1990 –2017 reported in 2019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</si>
  <si>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Energy 1990 –2017 reported in 2020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</si>
  <si>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by sector 1990 –2017 reported in 2019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</si>
  <si>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by sector 1990 –2017 reported in 2020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</si>
  <si>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Figure 10.6 Total  Impact of Recalculations between annual Submissions 1990-2017</t>
  </si>
  <si>
    <t>4.  Land use, land-use change and forestry</t>
  </si>
  <si>
    <t>Figure 10.1 Impact of Recalculations in Energy between annual Submissions 1990-2017</t>
  </si>
  <si>
    <r>
      <t>Total IPPU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</si>
  <si>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(a) Emissions in IPPU 1990 –2017 reported in 2019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</si>
  <si>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IPPU Gas 1990 –2017 reported in 2020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</si>
  <si>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in Agriculture 1990 –2017 reported in 2019 Submission (kt CO</t>
    </r>
    <r>
      <rPr>
        <b/>
        <i/>
        <vertAlign val="subscript"/>
        <sz val="11"/>
        <rFont val="Calibri"/>
        <family val="2"/>
        <scheme val="minor"/>
      </rPr>
      <t xml:space="preserve">2 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</si>
  <si>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Agriculture 1990 –2017 reported in 2020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</si>
  <si>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Figure 10.4 Impact of Recalculations in LULUCF between annual Submissions 1990-2017</t>
  </si>
  <si>
    <r>
      <t>Total LULUCF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</si>
  <si>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 xml:space="preserve">(a) Emissions in LULUCF 1990 –2017 reported in 2019 Submission (kt CO2 eq) </t>
  </si>
  <si>
    <r>
      <t>(b) Recalculated Emissions in LULUCF 1990 –2017 reported in 2020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</si>
  <si>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Total Agriculture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</si>
  <si>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Energy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</si>
  <si>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B. Cropland N2O</t>
  </si>
  <si>
    <r>
      <t>(a) Emissions in Waste 1990 –2017 reported in 2019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</si>
  <si>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Waste 1990 –2017 reported in 2020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</si>
  <si>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C. CO</t>
    </r>
    <r>
      <rPr>
        <vertAlign val="subscript"/>
        <sz val="11"/>
        <color rgb="FF000000"/>
        <rFont val="Calibri"/>
        <family val="2"/>
        <scheme val="minor"/>
      </rPr>
      <t xml:space="preserve">2 </t>
    </r>
    <r>
      <rPr>
        <sz val="11"/>
        <color rgb="FF000000"/>
        <rFont val="Calibri"/>
        <family val="2"/>
        <scheme val="minor"/>
      </rPr>
      <t>Transport and Storage</t>
    </r>
  </si>
  <si>
    <r>
      <t>CO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 xml:space="preserve"> Emissions from Biomass</t>
    </r>
  </si>
  <si>
    <r>
      <t>CO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 xml:space="preserve"> captured</t>
    </r>
  </si>
  <si>
    <r>
      <t>N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 Indirect Emissions</t>
    </r>
  </si>
  <si>
    <r>
      <t>CO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 xml:space="preserve"> Indirect Emissions</t>
    </r>
  </si>
  <si>
    <t>Categories where the 2020 NIR includes major changes in methodological descriptions compared to the 2019 NIR</t>
  </si>
  <si>
    <r>
      <t>Total Waste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</si>
  <si>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2.G.4 Other Solvent and product use</t>
  </si>
  <si>
    <t>2.H.2 Food and Beverages industry</t>
  </si>
  <si>
    <t>√</t>
  </si>
  <si>
    <t>Revised PS emissions data for 2 WtE plants in 1.A.1.a for the years 2011-2017. Chapter 3, Section 3.2.4.1.5</t>
  </si>
  <si>
    <t>Revised energy data. Chapter 3, Section 3.2.5.5</t>
  </si>
  <si>
    <t xml:space="preserve">Updated Civil Aviation 1.A.3.a, Chapter 3, Section 3.2.6.1.5. Updated new road transport model COPERT 5.3.0. Recalculations 2013-2017 due to improved mileage for buses. Chapter 3, Section 3.2.6.2.9 </t>
  </si>
  <si>
    <t>Lime production 2.A.2, Chapter 4, Section 4.2.2.5</t>
  </si>
  <si>
    <t>Revised methane recovery data at landfills, Chapter 7, Section 7.3.1.5.</t>
  </si>
  <si>
    <t>Revised activity data for 2017, Chapter 7, Section 7.4.1.5.</t>
  </si>
  <si>
    <t>Revised AD for 2017, Chapter 5, Section 5.2.1.1.5</t>
  </si>
  <si>
    <t>Revised AD for 1990-2017, Chapter 5, Section 5.9.5</t>
  </si>
  <si>
    <t>Revised AD for direct emissions and indirect emissions from soils, 3.D.1.5 and 3.D.2, Chapter 5, Sections 5.5.1.5 and 5.5.2.5</t>
  </si>
  <si>
    <t>Revised AD for 2016 and 2017, Chapter 5, Section 5.3.2.5</t>
  </si>
  <si>
    <t>Refinement of LPIS data. Chapter 10, Section 10.2.4.2</t>
  </si>
  <si>
    <t>Recalibration of CFS-CBN model. Chapter 10, Section 10.2.4.1</t>
  </si>
  <si>
    <t>Revised land area statistics. Chapter 10, Section 10.2.4.3</t>
  </si>
  <si>
    <t>Revised peat harvested data. Chapter 10, Section 10.2.4.4</t>
  </si>
  <si>
    <t>Revised planning permission statistics from CSO. Chapter 10, Section 10.2.4.5</t>
  </si>
  <si>
    <t>Revisions due to residual area approach for 4.F. Chapter 10, Section 10.2.4.6</t>
  </si>
  <si>
    <t>Revised AD in 5.C.2 Open burning of waste for years 2016-2017. Also burning of Farm plastic included for all years 1990-2017. Chapter 7, Sections 7.5.2.2 and 7.4.2.5</t>
  </si>
  <si>
    <r>
      <t xml:space="preserve">Updates to activity data in </t>
    </r>
    <r>
      <rPr>
        <i/>
        <sz val="11"/>
        <rFont val="Calibri"/>
        <family val="2"/>
        <scheme val="minor"/>
      </rPr>
      <t xml:space="preserve">2.D.2, Chapter 4, Section 4.5.2.5. 2.D.3 Urea use as a catalyst. </t>
    </r>
    <r>
      <rPr>
        <sz val="11"/>
        <rFont val="Calibri"/>
        <family val="2"/>
        <scheme val="minor"/>
      </rPr>
      <t>Chapter 4, Section 4.5.4.5.</t>
    </r>
    <r>
      <rPr>
        <i/>
        <sz val="11"/>
        <rFont val="Calibri"/>
        <family val="2"/>
        <scheme val="minor"/>
      </rPr>
      <t xml:space="preserve">  </t>
    </r>
  </si>
  <si>
    <t>Update to activity data for 2.G.2 Other Product manufacture and use. Chapter 4 Section 4.8.2.5</t>
  </si>
  <si>
    <t>IE</t>
  </si>
  <si>
    <t>NO,IE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</si>
</sst>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0"/>
    <numFmt numFmtId="165" formatCode="0.0%"/>
    <numFmt numFmtId="166" formatCode="#,##0.0"/>
    <numFmt numFmtId="167" formatCode="_-* #,##0.000_-;\-* #,##0.000_-;_-* &quot;-&quot;??_-;_-@_-"/>
    <numFmt numFmtId="168" formatCode="0.0"/>
    <numFmt numFmtId="169" formatCode="_-* #,##0.000_-;\-* #,##0.000_-;_-* &quot;-&quot;??????_-;_-@_-"/>
    <numFmt numFmtId="170" formatCode="_-* #,##0.0_-;\-* #,##0.0_-;_-* &quot;-&quot;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vertAlign val="sub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b/>
      <vertAlign val="subscript"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9" fontId="2" fillId="0" borderId="2" applyNumberFormat="0" applyFont="0" applyFill="0" applyBorder="0" applyProtection="0">
      <alignment horizontal="left" vertical="center" indent="2"/>
    </xf>
    <xf numFmtId="4" fontId="5" fillId="0" borderId="1" applyFill="0" applyBorder="0" applyProtection="0">
      <alignment horizontal="right" vertical="center"/>
    </xf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/>
    <xf numFmtId="0" fontId="7" fillId="0" borderId="0" xfId="0" applyFont="1" applyFill="1" applyBorder="1"/>
    <xf numFmtId="43" fontId="7" fillId="0" borderId="0" xfId="7" applyFont="1" applyFill="1" applyBorder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/>
    <xf numFmtId="2" fontId="11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10" fontId="8" fillId="0" borderId="0" xfId="2" applyNumberFormat="1" applyFont="1" applyFill="1" applyBorder="1" applyAlignment="1">
      <alignment horizontal="right"/>
    </xf>
    <xf numFmtId="10" fontId="11" fillId="0" borderId="0" xfId="2" applyNumberFormat="1" applyFont="1" applyFill="1" applyBorder="1" applyAlignment="1">
      <alignment horizontal="right"/>
    </xf>
    <xf numFmtId="0" fontId="10" fillId="0" borderId="0" xfId="0" applyFont="1" applyAlignment="1"/>
    <xf numFmtId="0" fontId="8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2" borderId="8" xfId="0" applyFont="1" applyFill="1" applyBorder="1" applyAlignment="1">
      <alignment horizontal="left" vertical="center" wrapText="1" indent="1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18" fillId="2" borderId="14" xfId="0" applyFont="1" applyFill="1" applyBorder="1" applyAlignment="1">
      <alignment horizontal="left" vertical="center" wrapText="1" indent="2"/>
    </xf>
    <xf numFmtId="0" fontId="17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8" fillId="0" borderId="14" xfId="0" applyFont="1" applyBorder="1" applyAlignment="1">
      <alignment wrapText="1"/>
    </xf>
    <xf numFmtId="0" fontId="1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18" fillId="2" borderId="14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2"/>
    </xf>
    <xf numFmtId="0" fontId="18" fillId="0" borderId="18" xfId="0" applyFont="1" applyBorder="1" applyAlignment="1">
      <alignment horizontal="center" vertical="center"/>
    </xf>
    <xf numFmtId="0" fontId="17" fillId="2" borderId="6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8" fillId="2" borderId="7" xfId="0" applyFont="1" applyFill="1" applyBorder="1" applyAlignment="1">
      <alignment horizontal="left" vertical="center" wrapText="1" indent="1"/>
    </xf>
    <xf numFmtId="0" fontId="1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 indent="1"/>
    </xf>
    <xf numFmtId="0" fontId="7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horizontal="right" vertical="center"/>
    </xf>
    <xf numFmtId="2" fontId="8" fillId="0" borderId="0" xfId="2" applyNumberFormat="1" applyFont="1" applyFill="1" applyBorder="1" applyAlignment="1">
      <alignment horizontal="right" vertical="center"/>
    </xf>
    <xf numFmtId="2" fontId="9" fillId="0" borderId="0" xfId="2" applyNumberFormat="1" applyFont="1" applyFill="1" applyBorder="1" applyAlignment="1">
      <alignment horizontal="right" vertical="center"/>
    </xf>
    <xf numFmtId="10" fontId="8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>
      <alignment vertical="center"/>
    </xf>
    <xf numFmtId="43" fontId="7" fillId="0" borderId="0" xfId="3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10" fontId="9" fillId="0" borderId="0" xfId="2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 indent="1"/>
    </xf>
    <xf numFmtId="170" fontId="7" fillId="0" borderId="0" xfId="3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right" vertical="center" wrapText="1"/>
    </xf>
    <xf numFmtId="165" fontId="8" fillId="0" borderId="0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167" fontId="7" fillId="0" borderId="0" xfId="3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 wrapText="1"/>
    </xf>
    <xf numFmtId="2" fontId="9" fillId="0" borderId="0" xfId="2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 vertical="center" wrapText="1"/>
    </xf>
    <xf numFmtId="166" fontId="8" fillId="0" borderId="0" xfId="0" applyNumberFormat="1" applyFont="1" applyFill="1" applyBorder="1" applyAlignment="1">
      <alignment vertical="center"/>
    </xf>
    <xf numFmtId="0" fontId="22" fillId="0" borderId="14" xfId="0" applyFont="1" applyBorder="1" applyAlignment="1">
      <alignment horizontal="center"/>
    </xf>
    <xf numFmtId="0" fontId="8" fillId="0" borderId="19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17" fillId="2" borderId="10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</cellXfs>
  <cellStyles count="9">
    <cellStyle name="2x indented GHG Textfiels" xfId="5" xr:uid="{00000000-0005-0000-0000-000000000000}"/>
    <cellStyle name="Bold GHG Numbers (0.00)" xfId="6" xr:uid="{00000000-0005-0000-0000-000001000000}"/>
    <cellStyle name="Comma" xfId="3" builtinId="3"/>
    <cellStyle name="Comma 2" xfId="7" xr:uid="{00000000-0005-0000-0000-000003000000}"/>
    <cellStyle name="Headline" xfId="8" xr:uid="{00000000-0005-0000-0000-000004000000}"/>
    <cellStyle name="Normal" xfId="0" builtinId="0"/>
    <cellStyle name="Normal 2" xfId="4" xr:uid="{00000000-0005-0000-0000-000006000000}"/>
    <cellStyle name="Percent" xfId="2" builtinId="5"/>
    <cellStyle name="Обычный_CRF2002 (1)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29982210187782E-2"/>
          <c:y val="8.1963223301355151E-2"/>
          <c:w val="0.92369703232243994"/>
          <c:h val="0.79536174252352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10.1 Energy'!$B$1</c:f>
              <c:strCache>
                <c:ptCount val="1"/>
                <c:pt idx="0">
                  <c:v>2019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455C57-8030-483E-B1B6-AB31B806A714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6A5-4D69-A984-9F15CB246A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1B0A40-9EEC-417D-8B9A-6F9D197B398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6A5-4D69-A984-9F15CB246A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64F8F4E-8C42-49BA-99F0-D0E3A3EBC58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6A5-4D69-A984-9F15CB246A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8465C4-556B-44F6-A26A-80A66EB368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6A5-4D69-A984-9F15CB246A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81B392-B7C1-4474-AD62-7BE1A84036C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A5-4D69-A984-9F15CB246A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0535EE-C11A-4E38-BFC9-B8C31606CB4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6A5-4D69-A984-9F15CB246A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45A4615-AA31-43E5-9192-728F732EB60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6A5-4D69-A984-9F15CB246A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CA3496E-A69E-4C36-9F41-33575441CA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6A5-4D69-A984-9F15CB246A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D991A7E-0F5B-46C1-8874-BC0D2642C97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A5-4D69-A984-9F15CB246A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2C68916-E727-4755-8A9B-48481FB450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A5-4D69-A984-9F15CB246A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E7BBF8E-F8BC-441E-A76D-E65327DB132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6A5-4D69-A984-9F15CB246A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0549A71-64EE-47D2-A059-FB7CD6FE843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6A5-4D69-A984-9F15CB246A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85A4504-D876-47B1-8607-D448EF347A6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6A5-4D69-A984-9F15CB246A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792342F-8E51-4E88-B41F-AD58189759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6A5-4D69-A984-9F15CB246A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0A5C554-A371-4489-A187-A580B3316BB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6A5-4D69-A984-9F15CB246A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455FFEA-C58C-4DAF-B240-0679E3CB378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6A5-4D69-A984-9F15CB246A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C793C9E-C3D8-470F-B672-A883531643C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6A5-4D69-A984-9F15CB246A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D833063-4D4D-4290-8CDC-79B8A28D2EF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6A5-4D69-A984-9F15CB246A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39785A0-B704-41DE-9F26-2281275C37E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6A5-4D69-A984-9F15CB246A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E3E6CBB-716B-4378-AED1-40F25EB5FA2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6A5-4D69-A984-9F15CB246A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B953CA3-925A-4A3B-B74B-FD78E77DA8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6A5-4D69-A984-9F15CB246A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C14DC3A-79A9-43F0-A58A-7532A63E716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6A5-4D69-A984-9F15CB246A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0EBC408-3C00-4841-B5E9-B181685FA15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6A5-4D69-A984-9F15CB246A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4B42269-A9B9-48ED-B392-0C512E38E3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6A5-4D69-A984-9F15CB246A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FAE8FEA-FA2B-426A-8921-6E3732D85CE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6A5-4D69-A984-9F15CB246A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38C9BFAE-4CF6-49BE-B456-44AC76F6232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6A5-4D69-A984-9F15CB246A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1AF413A-C2AB-4574-B0E1-FC72CE35066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6A5-4D69-A984-9F15CB246A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534313E-4260-40E1-AE2F-CA38973259E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6A5-4D69-A984-9F15CB246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10.1 Energy'!$C$29:$AD$29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'Figure 10.1 Energy'!$C$12:$AD$12</c:f>
              <c:numCache>
                <c:formatCode>#,##0.0</c:formatCode>
                <c:ptCount val="28"/>
                <c:pt idx="0">
                  <c:v>31027.022919344108</c:v>
                </c:pt>
                <c:pt idx="1">
                  <c:v>31880.970671614599</c:v>
                </c:pt>
                <c:pt idx="2">
                  <c:v>31772.993139009111</c:v>
                </c:pt>
                <c:pt idx="3">
                  <c:v>31952.084625950516</c:v>
                </c:pt>
                <c:pt idx="4">
                  <c:v>32920.906038784873</c:v>
                </c:pt>
                <c:pt idx="5">
                  <c:v>33831.93560989618</c:v>
                </c:pt>
                <c:pt idx="6">
                  <c:v>35445.971105782082</c:v>
                </c:pt>
                <c:pt idx="7">
                  <c:v>36556.321353546831</c:v>
                </c:pt>
                <c:pt idx="8">
                  <c:v>38770.876079957205</c:v>
                </c:pt>
                <c:pt idx="9">
                  <c:v>40189.786608476497</c:v>
                </c:pt>
                <c:pt idx="10">
                  <c:v>42497.946079030844</c:v>
                </c:pt>
                <c:pt idx="11">
                  <c:v>44605.303191402934</c:v>
                </c:pt>
                <c:pt idx="12">
                  <c:v>43379.203150845227</c:v>
                </c:pt>
                <c:pt idx="13">
                  <c:v>44016.014225973842</c:v>
                </c:pt>
                <c:pt idx="14">
                  <c:v>43814.790300771005</c:v>
                </c:pt>
                <c:pt idx="15">
                  <c:v>45720.087086618274</c:v>
                </c:pt>
                <c:pt idx="16">
                  <c:v>45221.377886751907</c:v>
                </c:pt>
                <c:pt idx="17">
                  <c:v>45163.601369368545</c:v>
                </c:pt>
                <c:pt idx="18">
                  <c:v>45272.347057368243</c:v>
                </c:pt>
                <c:pt idx="19">
                  <c:v>40777.074626670597</c:v>
                </c:pt>
                <c:pt idx="20">
                  <c:v>40409.687803306027</c:v>
                </c:pt>
                <c:pt idx="21">
                  <c:v>36909.404895417312</c:v>
                </c:pt>
                <c:pt idx="22">
                  <c:v>36995.966924766595</c:v>
                </c:pt>
                <c:pt idx="23">
                  <c:v>35780.247716556572</c:v>
                </c:pt>
                <c:pt idx="24">
                  <c:v>35049.149576424279</c:v>
                </c:pt>
                <c:pt idx="25">
                  <c:v>36607.520101152324</c:v>
                </c:pt>
                <c:pt idx="26">
                  <c:v>37930.039507512898</c:v>
                </c:pt>
                <c:pt idx="27">
                  <c:v>36762.357913237291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10.1 Energy'!$C$38:$AD$38</c15:f>
                <c15:dlblRangeCache>
                  <c:ptCount val="28"/>
                  <c:pt idx="0">
                    <c:v>-0.02%</c:v>
                  </c:pt>
                  <c:pt idx="1">
                    <c:v>-0.02%</c:v>
                  </c:pt>
                  <c:pt idx="2">
                    <c:v>-0.03%</c:v>
                  </c:pt>
                  <c:pt idx="3">
                    <c:v>-0.03%</c:v>
                  </c:pt>
                  <c:pt idx="4">
                    <c:v>-0.03%</c:v>
                  </c:pt>
                  <c:pt idx="5">
                    <c:v>-0.02%</c:v>
                  </c:pt>
                  <c:pt idx="6">
                    <c:v>-0.02%</c:v>
                  </c:pt>
                  <c:pt idx="7">
                    <c:v>-0.02%</c:v>
                  </c:pt>
                  <c:pt idx="8">
                    <c:v>-0.02%</c:v>
                  </c:pt>
                  <c:pt idx="9">
                    <c:v>-0.03%</c:v>
                  </c:pt>
                  <c:pt idx="10">
                    <c:v>-0.03%</c:v>
                  </c:pt>
                  <c:pt idx="11">
                    <c:v>-0.03%</c:v>
                  </c:pt>
                  <c:pt idx="12">
                    <c:v>-0.01%</c:v>
                  </c:pt>
                  <c:pt idx="13">
                    <c:v>-0.02%</c:v>
                  </c:pt>
                  <c:pt idx="14">
                    <c:v>-0.02%</c:v>
                  </c:pt>
                  <c:pt idx="15">
                    <c:v>-0.02%</c:v>
                  </c:pt>
                  <c:pt idx="16">
                    <c:v>0.01%</c:v>
                  </c:pt>
                  <c:pt idx="17">
                    <c:v>0.00%</c:v>
                  </c:pt>
                  <c:pt idx="18">
                    <c:v>0.00%</c:v>
                  </c:pt>
                  <c:pt idx="19">
                    <c:v>0.05%</c:v>
                  </c:pt>
                  <c:pt idx="20">
                    <c:v>0.05%</c:v>
                  </c:pt>
                  <c:pt idx="21">
                    <c:v>0.04%</c:v>
                  </c:pt>
                  <c:pt idx="22">
                    <c:v>0.01%</c:v>
                  </c:pt>
                  <c:pt idx="23">
                    <c:v>0.10%</c:v>
                  </c:pt>
                  <c:pt idx="24">
                    <c:v>0.19%</c:v>
                  </c:pt>
                  <c:pt idx="25">
                    <c:v>0.16%</c:v>
                  </c:pt>
                  <c:pt idx="26">
                    <c:v>0.18%</c:v>
                  </c:pt>
                  <c:pt idx="27">
                    <c:v>0.21%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86-44F2-B6FB-28B5C8BDAB12}"/>
            </c:ext>
          </c:extLst>
        </c:ser>
        <c:ser>
          <c:idx val="1"/>
          <c:order val="1"/>
          <c:tx>
            <c:strRef>
              <c:f>'Figure 10.1 Energy'!$B$14</c:f>
              <c:strCache>
                <c:ptCount val="1"/>
                <c:pt idx="0">
                  <c:v>2020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10.1 Energy'!$C$29:$AD$29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'Figure 10.1 Energy'!$C$25:$AD$25</c:f>
              <c:numCache>
                <c:formatCode>#,##0.0</c:formatCode>
                <c:ptCount val="28"/>
                <c:pt idx="0">
                  <c:v>31022.103405485072</c:v>
                </c:pt>
                <c:pt idx="1">
                  <c:v>31873.07043109271</c:v>
                </c:pt>
                <c:pt idx="2">
                  <c:v>31764.60011930174</c:v>
                </c:pt>
                <c:pt idx="3">
                  <c:v>31943.191349407509</c:v>
                </c:pt>
                <c:pt idx="4">
                  <c:v>32912.372003550729</c:v>
                </c:pt>
                <c:pt idx="5">
                  <c:v>33824.925125121634</c:v>
                </c:pt>
                <c:pt idx="6">
                  <c:v>35439.434635849699</c:v>
                </c:pt>
                <c:pt idx="7">
                  <c:v>36550.49335953148</c:v>
                </c:pt>
                <c:pt idx="8">
                  <c:v>38763.594006055631</c:v>
                </c:pt>
                <c:pt idx="9">
                  <c:v>40177.368956089369</c:v>
                </c:pt>
                <c:pt idx="10">
                  <c:v>42485.772395100888</c:v>
                </c:pt>
                <c:pt idx="11">
                  <c:v>44593.69425786494</c:v>
                </c:pt>
                <c:pt idx="12">
                  <c:v>43375.183257668934</c:v>
                </c:pt>
                <c:pt idx="13">
                  <c:v>44008.830609046665</c:v>
                </c:pt>
                <c:pt idx="14">
                  <c:v>43807.996908861482</c:v>
                </c:pt>
                <c:pt idx="15">
                  <c:v>45711.734949910198</c:v>
                </c:pt>
                <c:pt idx="16">
                  <c:v>45227.679834764276</c:v>
                </c:pt>
                <c:pt idx="17">
                  <c:v>45162.457241267679</c:v>
                </c:pt>
                <c:pt idx="18">
                  <c:v>45270.62039122951</c:v>
                </c:pt>
                <c:pt idx="19">
                  <c:v>40798.360429012908</c:v>
                </c:pt>
                <c:pt idx="20">
                  <c:v>40427.936167084612</c:v>
                </c:pt>
                <c:pt idx="21">
                  <c:v>36925.880575062169</c:v>
                </c:pt>
                <c:pt idx="22">
                  <c:v>36998.841348519498</c:v>
                </c:pt>
                <c:pt idx="23">
                  <c:v>35816.789951067825</c:v>
                </c:pt>
                <c:pt idx="24">
                  <c:v>35114.718605008842</c:v>
                </c:pt>
                <c:pt idx="25">
                  <c:v>36665.906398151303</c:v>
                </c:pt>
                <c:pt idx="26">
                  <c:v>37998.083460448281</c:v>
                </c:pt>
                <c:pt idx="27">
                  <c:v>36840.010662856839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6-44F2-B6FB-28B5C8BDA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8481920"/>
        <c:axId val="298491904"/>
      </c:barChart>
      <c:catAx>
        <c:axId val="298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8491904"/>
        <c:crosses val="autoZero"/>
        <c:auto val="1"/>
        <c:lblAlgn val="ctr"/>
        <c:lblOffset val="100"/>
        <c:noMultiLvlLbl val="0"/>
      </c:catAx>
      <c:valAx>
        <c:axId val="298491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848192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176085094504383"/>
          <c:y val="0.93550383733678855"/>
          <c:w val="0.5689771051740016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004323476951E-2"/>
          <c:y val="8.7310815758386506E-2"/>
          <c:w val="0.92950692145113289"/>
          <c:h val="0.76444285386199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10.2 IPPU'!$B$1</c:f>
              <c:strCache>
                <c:ptCount val="1"/>
                <c:pt idx="0">
                  <c:v>2019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8743D2-582C-4762-BD65-2CF1178A0A88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DD7-4FD9-9DB2-A6415EA63B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296EA5-81F1-4615-86DA-F168F005FCD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DD7-4FD9-9DB2-A6415EA63B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0ED49F-3242-4D3F-86B0-46E630A7808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DD7-4FD9-9DB2-A6415EA63B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0C25A7-D371-4C74-A344-023CE16F2AB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DD7-4FD9-9DB2-A6415EA63B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31ADD8F-4EDA-4827-A7BF-B22226E595D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DD7-4FD9-9DB2-A6415EA63B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F0DBBC-EBC7-4F3E-8DE4-BA2B514AC6D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DD7-4FD9-9DB2-A6415EA63B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C131618-6BDD-466B-B3AF-965BC2F874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DD7-4FD9-9DB2-A6415EA63B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EC6460C-5CDB-4931-8B77-D7749F29DF4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DD7-4FD9-9DB2-A6415EA63B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89307F2-4720-4187-AAC5-EB29FA46308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DD7-4FD9-9DB2-A6415EA63B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302A3F0-5EC5-4426-A3D6-FF9A8536B8F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DD7-4FD9-9DB2-A6415EA63B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1B35735-3F88-4FF5-909A-41669706E47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DD7-4FD9-9DB2-A6415EA63B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D9EC8D5-FD2F-4939-B02E-8290906D9DF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DD7-4FD9-9DB2-A6415EA63B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C21D044-2BC3-4CA4-8FAC-C3841CCCB45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D7-4FD9-9DB2-A6415EA63B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83C8768-92F8-4BC7-96B4-53C0797BD15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D7-4FD9-9DB2-A6415EA63B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18D631D-6B61-4B14-B068-D8EB2F00963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D7-4FD9-9DB2-A6415EA63B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828EB68-DC93-4275-ACC4-B667176AF76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D7-4FD9-9DB2-A6415EA63B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A7B9D40-D8B8-47E1-8926-B7580701B9A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D7-4FD9-9DB2-A6415EA63B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E3BFC48-5CEF-44A1-9A21-359EFB0A809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D7-4FD9-9DB2-A6415EA63B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1413C14-3C7D-4777-B505-0C5B797CDA7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D7-4FD9-9DB2-A6415EA63B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37AEA58-3775-44B9-88C1-7C2EFA4A857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D7-4FD9-9DB2-A6415EA63B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9E3569B-AC66-4ED3-9033-FF131E9BE0C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DD7-4FD9-9DB2-A6415EA63B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DAC8456-9903-4E0F-9404-09CF31F0667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DD7-4FD9-9DB2-A6415EA63B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88D31F9-1D74-4E57-ABCC-2B2DA5B681D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DD7-4FD9-9DB2-A6415EA63B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665656A-C732-4B73-84C5-F47944639A3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DD7-4FD9-9DB2-A6415EA63B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B270102-DA30-4490-BDF4-96A8FACE7C8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DD7-4FD9-9DB2-A6415EA63B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537866B-5E68-47E1-81D3-D5E4A697069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DD7-4FD9-9DB2-A6415EA63B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BDD7C0A-8F0E-4894-B091-1F68FE1640A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DD7-4FD9-9DB2-A6415EA63B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8868C2B-895C-4375-8E22-3621F5B5A62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DD7-4FD9-9DB2-A6415EA63B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10.2 IPPU'!$C$63:$AD$63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'Figure 10.2 IPPU'!$C$29:$AD$29</c:f>
              <c:numCache>
                <c:formatCode>#,##0.0</c:formatCode>
                <c:ptCount val="28"/>
                <c:pt idx="0">
                  <c:v>3309.4131824290716</c:v>
                </c:pt>
                <c:pt idx="1">
                  <c:v>3011.6588383664539</c:v>
                </c:pt>
                <c:pt idx="2">
                  <c:v>2938.259522875675</c:v>
                </c:pt>
                <c:pt idx="3">
                  <c:v>2934.2084371741716</c:v>
                </c:pt>
                <c:pt idx="4">
                  <c:v>3208.4535496082544</c:v>
                </c:pt>
                <c:pt idx="5">
                  <c:v>3275.998572040794</c:v>
                </c:pt>
                <c:pt idx="6">
                  <c:v>3482.005466965838</c:v>
                </c:pt>
                <c:pt idx="7">
                  <c:v>3994.351228495249</c:v>
                </c:pt>
                <c:pt idx="8">
                  <c:v>3853.0022364868255</c:v>
                </c:pt>
                <c:pt idx="9">
                  <c:v>3953.4146699052121</c:v>
                </c:pt>
                <c:pt idx="10">
                  <c:v>4756.8916867389471</c:v>
                </c:pt>
                <c:pt idx="11">
                  <c:v>4886.7488728886119</c:v>
                </c:pt>
                <c:pt idx="12">
                  <c:v>4295.5280677907522</c:v>
                </c:pt>
                <c:pt idx="13">
                  <c:v>3628.0456619854745</c:v>
                </c:pt>
                <c:pt idx="14">
                  <c:v>3669.7824034038872</c:v>
                </c:pt>
                <c:pt idx="15">
                  <c:v>3784.936892152773</c:v>
                </c:pt>
                <c:pt idx="16">
                  <c:v>3888.7382968109891</c:v>
                </c:pt>
                <c:pt idx="17">
                  <c:v>3944.0169949410338</c:v>
                </c:pt>
                <c:pt idx="18">
                  <c:v>3506.7261356529434</c:v>
                </c:pt>
                <c:pt idx="19">
                  <c:v>2694.2070002606756</c:v>
                </c:pt>
                <c:pt idx="20">
                  <c:v>2471.48668615919</c:v>
                </c:pt>
                <c:pt idx="21">
                  <c:v>2348.2580971992388</c:v>
                </c:pt>
                <c:pt idx="22">
                  <c:v>2554.8453956060293</c:v>
                </c:pt>
                <c:pt idx="23">
                  <c:v>2504.2287073634971</c:v>
                </c:pt>
                <c:pt idx="24">
                  <c:v>2904.8168115337876</c:v>
                </c:pt>
                <c:pt idx="25">
                  <c:v>3107.4777824166731</c:v>
                </c:pt>
                <c:pt idx="26">
                  <c:v>3338.5432995032961</c:v>
                </c:pt>
                <c:pt idx="27">
                  <c:v>3466.5642462816982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10.2 IPPU'!$C$89:$AD$89</c15:f>
                <c15:dlblRangeCache>
                  <c:ptCount val="28"/>
                  <c:pt idx="0">
                    <c:v>-0.01%</c:v>
                  </c:pt>
                  <c:pt idx="1">
                    <c:v>-0.01%</c:v>
                  </c:pt>
                  <c:pt idx="2">
                    <c:v>-0.01%</c:v>
                  </c:pt>
                  <c:pt idx="3">
                    <c:v>0.38%</c:v>
                  </c:pt>
                  <c:pt idx="4">
                    <c:v>0.57%</c:v>
                  </c:pt>
                  <c:pt idx="5">
                    <c:v>-1.79%</c:v>
                  </c:pt>
                  <c:pt idx="6">
                    <c:v>-2.37%</c:v>
                  </c:pt>
                  <c:pt idx="7">
                    <c:v>-3.30%</c:v>
                  </c:pt>
                  <c:pt idx="8">
                    <c:v>-4.85%</c:v>
                  </c:pt>
                  <c:pt idx="9">
                    <c:v>-4.52%</c:v>
                  </c:pt>
                  <c:pt idx="10">
                    <c:v>-4.17%</c:v>
                  </c:pt>
                  <c:pt idx="11">
                    <c:v>-5.79%</c:v>
                  </c:pt>
                  <c:pt idx="12">
                    <c:v>-5.09%</c:v>
                  </c:pt>
                  <c:pt idx="13">
                    <c:v>-3.94%</c:v>
                  </c:pt>
                  <c:pt idx="14">
                    <c:v>0.04%</c:v>
                  </c:pt>
                  <c:pt idx="15">
                    <c:v>4.82%</c:v>
                  </c:pt>
                  <c:pt idx="16">
                    <c:v>0.04%</c:v>
                  </c:pt>
                  <c:pt idx="17">
                    <c:v>-0.05%</c:v>
                  </c:pt>
                  <c:pt idx="18">
                    <c:v>4.21%</c:v>
                  </c:pt>
                  <c:pt idx="19">
                    <c:v>3.90%</c:v>
                  </c:pt>
                  <c:pt idx="20">
                    <c:v>4.30%</c:v>
                  </c:pt>
                  <c:pt idx="21">
                    <c:v>4.85%</c:v>
                  </c:pt>
                  <c:pt idx="22">
                    <c:v>4.45%</c:v>
                  </c:pt>
                  <c:pt idx="23">
                    <c:v>4.75%</c:v>
                  </c:pt>
                  <c:pt idx="24">
                    <c:v>4.56%</c:v>
                  </c:pt>
                  <c:pt idx="25">
                    <c:v>4.03%</c:v>
                  </c:pt>
                  <c:pt idx="26">
                    <c:v>3.85%</c:v>
                  </c:pt>
                  <c:pt idx="27">
                    <c:v>4.54%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9B2-4927-B885-711E54CEB8BD}"/>
            </c:ext>
          </c:extLst>
        </c:ser>
        <c:ser>
          <c:idx val="1"/>
          <c:order val="1"/>
          <c:tx>
            <c:strRef>
              <c:f>'Figure 10.2 IPPU'!$B$31</c:f>
              <c:strCache>
                <c:ptCount val="1"/>
                <c:pt idx="0">
                  <c:v>2020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10.2 IPPU'!$C$63:$AD$63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'Figure 10.2 IPPU'!$C$59:$AD$59</c:f>
              <c:numCache>
                <c:formatCode>#,##0.0</c:formatCode>
                <c:ptCount val="28"/>
                <c:pt idx="0">
                  <c:v>3309.1613021159696</c:v>
                </c:pt>
                <c:pt idx="1">
                  <c:v>3011.4141608236587</c:v>
                </c:pt>
                <c:pt idx="2">
                  <c:v>2937.9437558338118</c:v>
                </c:pt>
                <c:pt idx="3">
                  <c:v>2945.4259385520509</c:v>
                </c:pt>
                <c:pt idx="4">
                  <c:v>3226.892046449485</c:v>
                </c:pt>
                <c:pt idx="5">
                  <c:v>3217.3359676469418</c:v>
                </c:pt>
                <c:pt idx="6">
                  <c:v>3399.4075001341062</c:v>
                </c:pt>
                <c:pt idx="7">
                  <c:v>3862.6330325354515</c:v>
                </c:pt>
                <c:pt idx="8">
                  <c:v>3666.3002306336775</c:v>
                </c:pt>
                <c:pt idx="9">
                  <c:v>3774.5823808903438</c:v>
                </c:pt>
                <c:pt idx="10">
                  <c:v>4558.5247618578824</c:v>
                </c:pt>
                <c:pt idx="11">
                  <c:v>4603.7486190087966</c:v>
                </c:pt>
                <c:pt idx="12">
                  <c:v>4076.8357851594806</c:v>
                </c:pt>
                <c:pt idx="13">
                  <c:v>3484.9905501353765</c:v>
                </c:pt>
                <c:pt idx="14">
                  <c:v>3671.1360671675425</c:v>
                </c:pt>
                <c:pt idx="15">
                  <c:v>3967.3747518164805</c:v>
                </c:pt>
                <c:pt idx="16">
                  <c:v>3890.4625853683656</c:v>
                </c:pt>
                <c:pt idx="17">
                  <c:v>3941.8494675947677</c:v>
                </c:pt>
                <c:pt idx="18">
                  <c:v>3654.4985009871675</c:v>
                </c:pt>
                <c:pt idx="19">
                  <c:v>2799.2754707539675</c:v>
                </c:pt>
                <c:pt idx="20">
                  <c:v>2577.8009381627116</c:v>
                </c:pt>
                <c:pt idx="21">
                  <c:v>2462.2071519788865</c:v>
                </c:pt>
                <c:pt idx="22">
                  <c:v>2668.5269060324131</c:v>
                </c:pt>
                <c:pt idx="23">
                  <c:v>2623.1653209218671</c:v>
                </c:pt>
                <c:pt idx="24">
                  <c:v>3037.163856599027</c:v>
                </c:pt>
                <c:pt idx="25">
                  <c:v>3232.7158377226669</c:v>
                </c:pt>
                <c:pt idx="26">
                  <c:v>3467.0654059330341</c:v>
                </c:pt>
                <c:pt idx="27">
                  <c:v>3623.7842479632882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2-4927-B885-711E54CEB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3256320"/>
        <c:axId val="303257856"/>
      </c:barChart>
      <c:catAx>
        <c:axId val="3032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03257856"/>
        <c:crosses val="autoZero"/>
        <c:auto val="1"/>
        <c:lblAlgn val="ctr"/>
        <c:lblOffset val="100"/>
        <c:noMultiLvlLbl val="0"/>
      </c:catAx>
      <c:valAx>
        <c:axId val="30325785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0325632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778954567298808"/>
          <c:y val="0.93076502958402219"/>
          <c:w val="0.3893068648109127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10.3 Agriculture'!$B$1</c:f>
              <c:strCache>
                <c:ptCount val="1"/>
                <c:pt idx="0">
                  <c:v>2019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99659-D9D6-4AC4-BFD0-7F9E42E35AAD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2EF-46FC-AA55-83D5AD2B11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2BE0005-5124-4BA0-B049-1EE6781319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2EF-46FC-AA55-83D5AD2B11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E9392A-E565-4E03-9088-2133FAEE16B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2EF-46FC-AA55-83D5AD2B11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CD49E6-BDAB-4D35-84B0-8CE4C74A516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2EF-46FC-AA55-83D5AD2B11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6F51C5-CE33-48F7-82CD-38778E99222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2EF-46FC-AA55-83D5AD2B11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6E2D8C-9AA6-4454-B508-FD467416CA2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2EF-46FC-AA55-83D5AD2B11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7BF0B73-7E03-41BD-BFDA-73146458BD9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2EF-46FC-AA55-83D5AD2B11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AE07BE7-35CC-4ABF-85AB-1458A4DE8C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2EF-46FC-AA55-83D5AD2B11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CB7BD4B-E0F2-4E15-BD84-2E37177B44F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2EF-46FC-AA55-83D5AD2B11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60B7F56-9208-46A0-8BA6-7CC496292F5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2EF-46FC-AA55-83D5AD2B111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DEA4DB7-592E-439B-9D31-982C2C4BD2E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2EF-46FC-AA55-83D5AD2B111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26CFA76-DB48-4F2F-9F75-3962E76581D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2EF-46FC-AA55-83D5AD2B111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855DBBD-E800-4207-A141-36416BEEF62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2EF-46FC-AA55-83D5AD2B111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D2826DE-D7CD-4D5F-861B-F67BE06F478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2EF-46FC-AA55-83D5AD2B111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5BFD09F-F2B4-40A4-A09A-D86C5D5AC1A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2EF-46FC-AA55-83D5AD2B111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3611A85-2E73-4069-A809-4DD6131AB6A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2EF-46FC-AA55-83D5AD2B111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7B53808-1354-4914-84FD-162CC079A46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2EF-46FC-AA55-83D5AD2B111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C3559D8-B9EA-4CC2-A631-8E3ED997491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2EF-46FC-AA55-83D5AD2B111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370B3F9-BE0E-43D2-B71E-ABD4F51CFD7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2EF-46FC-AA55-83D5AD2B111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BE207C3-3338-4497-888C-9667C46B297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2EF-46FC-AA55-83D5AD2B111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877204C-402A-4D62-8CBB-787A014DAB2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2EF-46FC-AA55-83D5AD2B111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C84D012-1204-4027-99CB-320A846B14E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2EF-46FC-AA55-83D5AD2B111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DF00D61-DDC7-44E0-A4E9-D89D4F69C5A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2EF-46FC-AA55-83D5AD2B111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4FAC75B-BA94-46A5-8FEA-F2578FD0D6E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2EF-46FC-AA55-83D5AD2B111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193D99B-767B-445D-88F7-69029A5524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2EF-46FC-AA55-83D5AD2B11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D1C9589-19E8-4EB8-8DAD-3C134DAD0F2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2EF-46FC-AA55-83D5AD2B111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E60300B-11E8-4D28-BD65-0FD4FB6796D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2EF-46FC-AA55-83D5AD2B11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10.3 Agriculture'!$C$27:$AD$27</c15:sqref>
                  </c15:fullRef>
                </c:ext>
              </c:extLst>
              <c:f>('Figure 10.3 Agriculture'!$C$27:$P$27,'Figure 10.3 Agriculture'!$R$27:$AD$27)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10.3 Agriculture'!$C$11:$AD$11</c15:sqref>
                  </c15:fullRef>
                </c:ext>
              </c:extLst>
              <c:f>('Figure 10.3 Agriculture'!$C$11:$P$11,'Figure 10.3 Agriculture'!$R$11:$AD$11)</c:f>
              <c:numCache>
                <c:formatCode>#,##0.0</c:formatCode>
                <c:ptCount val="27"/>
                <c:pt idx="0">
                  <c:v>19533.826940910545</c:v>
                </c:pt>
                <c:pt idx="1">
                  <c:v>19576.867690343548</c:v>
                </c:pt>
                <c:pt idx="2">
                  <c:v>19555.052787452249</c:v>
                </c:pt>
                <c:pt idx="3">
                  <c:v>19730.997065050382</c:v>
                </c:pt>
                <c:pt idx="4">
                  <c:v>19780.870771501253</c:v>
                </c:pt>
                <c:pt idx="5">
                  <c:v>20246.520800277638</c:v>
                </c:pt>
                <c:pt idx="6">
                  <c:v>20642.527035041778</c:v>
                </c:pt>
                <c:pt idx="7">
                  <c:v>20672.849619940371</c:v>
                </c:pt>
                <c:pt idx="8">
                  <c:v>21077.729996367776</c:v>
                </c:pt>
                <c:pt idx="9">
                  <c:v>20688.207149766735</c:v>
                </c:pt>
                <c:pt idx="10">
                  <c:v>19734.475931731533</c:v>
                </c:pt>
                <c:pt idx="11">
                  <c:v>19381.365644986454</c:v>
                </c:pt>
                <c:pt idx="12">
                  <c:v>19046.325771024734</c:v>
                </c:pt>
                <c:pt idx="13">
                  <c:v>19255.416281029378</c:v>
                </c:pt>
                <c:pt idx="14">
                  <c:v>18699.32994883768</c:v>
                </c:pt>
                <c:pt idx="15">
                  <c:v>18345.712583653982</c:v>
                </c:pt>
                <c:pt idx="16">
                  <c:v>18062.370639638</c:v>
                </c:pt>
                <c:pt idx="17">
                  <c:v>17835.367804919584</c:v>
                </c:pt>
                <c:pt idx="18">
                  <c:v>17560.746946252952</c:v>
                </c:pt>
                <c:pt idx="19">
                  <c:v>17723.94667170482</c:v>
                </c:pt>
                <c:pt idx="20">
                  <c:v>17140.759456274056</c:v>
                </c:pt>
                <c:pt idx="21">
                  <c:v>17545.632972436426</c:v>
                </c:pt>
                <c:pt idx="22">
                  <c:v>18454.70482642054</c:v>
                </c:pt>
                <c:pt idx="23">
                  <c:v>18292.099364068345</c:v>
                </c:pt>
                <c:pt idx="24">
                  <c:v>18548.064818196359</c:v>
                </c:pt>
                <c:pt idx="25">
                  <c:v>19044.438527312792</c:v>
                </c:pt>
                <c:pt idx="26">
                  <c:v>19581.40103758021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10.3 Agriculture'!$C$35:$AD$35</c15:f>
                <c15:dlblRangeCache>
                  <c:ptCount val="28"/>
                  <c:pt idx="0">
                    <c:v>0.26%</c:v>
                  </c:pt>
                  <c:pt idx="1">
                    <c:v>0.27%</c:v>
                  </c:pt>
                  <c:pt idx="2">
                    <c:v>0.29%</c:v>
                  </c:pt>
                  <c:pt idx="3">
                    <c:v>0.25%</c:v>
                  </c:pt>
                  <c:pt idx="4">
                    <c:v>0.24%</c:v>
                  </c:pt>
                  <c:pt idx="5">
                    <c:v>0.23%</c:v>
                  </c:pt>
                  <c:pt idx="6">
                    <c:v>0.21%</c:v>
                  </c:pt>
                  <c:pt idx="7">
                    <c:v>0.23%</c:v>
                  </c:pt>
                  <c:pt idx="8">
                    <c:v>0.23%</c:v>
                  </c:pt>
                  <c:pt idx="9">
                    <c:v>0.26%</c:v>
                  </c:pt>
                  <c:pt idx="10">
                    <c:v>0.22%</c:v>
                  </c:pt>
                  <c:pt idx="11">
                    <c:v>0.19%</c:v>
                  </c:pt>
                  <c:pt idx="12">
                    <c:v>0.19%</c:v>
                  </c:pt>
                  <c:pt idx="13">
                    <c:v>0.18%</c:v>
                  </c:pt>
                  <c:pt idx="14">
                    <c:v>0.16%</c:v>
                  </c:pt>
                  <c:pt idx="15">
                    <c:v>0.17%</c:v>
                  </c:pt>
                  <c:pt idx="16">
                    <c:v>0.18%</c:v>
                  </c:pt>
                  <c:pt idx="17">
                    <c:v>0.15%</c:v>
                  </c:pt>
                  <c:pt idx="18">
                    <c:v>0.20%</c:v>
                  </c:pt>
                  <c:pt idx="19">
                    <c:v>0.32%</c:v>
                  </c:pt>
                  <c:pt idx="20">
                    <c:v>0.24%</c:v>
                  </c:pt>
                  <c:pt idx="21">
                    <c:v>0.21%</c:v>
                  </c:pt>
                  <c:pt idx="22">
                    <c:v>0.13%</c:v>
                  </c:pt>
                  <c:pt idx="23">
                    <c:v>0.12%</c:v>
                  </c:pt>
                  <c:pt idx="24">
                    <c:v>0.14%</c:v>
                  </c:pt>
                  <c:pt idx="25">
                    <c:v>0.18%</c:v>
                  </c:pt>
                  <c:pt idx="26">
                    <c:v>0.21%</c:v>
                  </c:pt>
                  <c:pt idx="27">
                    <c:v>0.21%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B6-4C95-8DED-2A67BE1CCEEE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2020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10.3 Agriculture'!$C$27:$AD$27</c15:sqref>
                  </c15:fullRef>
                </c:ext>
              </c:extLst>
              <c:f>('Figure 10.3 Agriculture'!$C$27:$P$27,'Figure 10.3 Agriculture'!$R$27:$AD$27)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10.3 Agriculture'!$C$23:$AD$23</c15:sqref>
                  </c15:fullRef>
                </c:ext>
              </c:extLst>
              <c:f>('Figure 10.3 Agriculture'!$C$23:$P$23,'Figure 10.3 Agriculture'!$R$23:$AD$23)</c:f>
              <c:numCache>
                <c:formatCode>#,##0.0</c:formatCode>
                <c:ptCount val="27"/>
                <c:pt idx="0">
                  <c:v>19584.977870668939</c:v>
                </c:pt>
                <c:pt idx="1">
                  <c:v>19629.624606557198</c:v>
                </c:pt>
                <c:pt idx="2">
                  <c:v>19612.590146324539</c:v>
                </c:pt>
                <c:pt idx="3">
                  <c:v>19779.408462052699</c:v>
                </c:pt>
                <c:pt idx="4">
                  <c:v>19828.709413990218</c:v>
                </c:pt>
                <c:pt idx="5">
                  <c:v>20292.814046847903</c:v>
                </c:pt>
                <c:pt idx="6">
                  <c:v>20686.827962387502</c:v>
                </c:pt>
                <c:pt idx="7">
                  <c:v>20719.402509670734</c:v>
                </c:pt>
                <c:pt idx="8">
                  <c:v>21126.01404475492</c:v>
                </c:pt>
                <c:pt idx="9">
                  <c:v>20741.885428560916</c:v>
                </c:pt>
                <c:pt idx="10">
                  <c:v>19777.208774822058</c:v>
                </c:pt>
                <c:pt idx="11">
                  <c:v>19418.422797252821</c:v>
                </c:pt>
                <c:pt idx="12">
                  <c:v>19081.965542887167</c:v>
                </c:pt>
                <c:pt idx="13">
                  <c:v>19290.727948817137</c:v>
                </c:pt>
                <c:pt idx="14">
                  <c:v>18731.02899857764</c:v>
                </c:pt>
                <c:pt idx="15">
                  <c:v>18379.267403716902</c:v>
                </c:pt>
                <c:pt idx="16">
                  <c:v>18088.890969679287</c:v>
                </c:pt>
                <c:pt idx="17">
                  <c:v>17871.713114635495</c:v>
                </c:pt>
                <c:pt idx="18">
                  <c:v>17617.147595445789</c:v>
                </c:pt>
                <c:pt idx="19">
                  <c:v>17765.617519875908</c:v>
                </c:pt>
                <c:pt idx="20">
                  <c:v>17176.340133336784</c:v>
                </c:pt>
                <c:pt idx="21">
                  <c:v>17568.039313047935</c:v>
                </c:pt>
                <c:pt idx="22">
                  <c:v>18477.157855429199</c:v>
                </c:pt>
                <c:pt idx="23">
                  <c:v>18318.422902399168</c:v>
                </c:pt>
                <c:pt idx="24">
                  <c:v>18581.002319729723</c:v>
                </c:pt>
                <c:pt idx="25">
                  <c:v>19084.677116993847</c:v>
                </c:pt>
                <c:pt idx="26">
                  <c:v>19621.920729772733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6-4C95-8DED-2A67BE1CCE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10.4 LULUCF'!$B$1</c:f>
              <c:strCache>
                <c:ptCount val="1"/>
                <c:pt idx="0">
                  <c:v>2019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22F302-F459-4DE1-B523-45B75F51C59D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436-4BD9-A148-46A51AD389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F0B33DC-8755-4901-BB37-A0D8E7C0C26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436-4BD9-A148-46A51AD389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863DCD-6C10-4704-812C-ED07DB4084A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436-4BD9-A148-46A51AD389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087736-AEB0-4F3B-B23A-A2403394997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436-4BD9-A148-46A51AD389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780477E-5DC2-43E1-B1B1-E72B0AF7604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436-4BD9-A148-46A51AD389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494D29-B4F4-443F-BC93-882C3EF4ECC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436-4BD9-A148-46A51AD389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3205E6A-5AB7-4E44-AEB5-331E89AAA70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436-4BD9-A148-46A51AD389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89D89F6-B22D-4F6C-B684-9B88ECCE341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436-4BD9-A148-46A51AD389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1B728B1-3EE3-4E96-8D8C-BC31925B385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436-4BD9-A148-46A51AD389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7684DD-E192-4AAD-BB44-3AE4C49FCAE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36-4BD9-A148-46A51AD389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67DEB03-899C-4D3C-9D65-D117B1CCEC0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36-4BD9-A148-46A51AD389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8DDA228-87A6-413C-BE6E-DEEBEE2FFA7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436-4BD9-A148-46A51AD389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EDDCA50-21DB-4A1A-9B82-BD4FA56D5B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436-4BD9-A148-46A51AD389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61A3F72-F6F1-451F-A600-806B93C2DC8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436-4BD9-A148-46A51AD389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C6A7778-B4FF-4E72-B1EF-E56BC0AFDD8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436-4BD9-A148-46A51AD3898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E86BDB7-61BD-4E8B-8334-4D7C45DC8B8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436-4BD9-A148-46A51AD389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2FCB031-E1E3-4C10-8A2B-A68246F0719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436-4BD9-A148-46A51AD389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4F46B39-102B-4204-A052-E8DB061EF12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436-4BD9-A148-46A51AD389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EFB8BD4-05AC-430D-B0F1-BEB65929437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436-4BD9-A148-46A51AD389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0032537-B25C-42B5-9AA3-2158858650B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436-4BD9-A148-46A51AD389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8C8ED15-6CCD-4EC0-A6BC-1D80C9E3BB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436-4BD9-A148-46A51AD389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CDFE7CD-6869-47D9-8469-D3B4C49552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436-4BD9-A148-46A51AD389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09DBA80-41BD-4A57-92EE-2CC30FAE4DC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436-4BD9-A148-46A51AD3898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6BB6E4E-C367-444A-8EB5-78FDECC62E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436-4BD9-A148-46A51AD3898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AB9E7EA-4206-4FC5-BF16-6ED2AF8DBD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436-4BD9-A148-46A51AD3898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B8EE52A-4D7C-44C6-9738-91BF043ABF4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436-4BD9-A148-46A51AD3898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64E3037-BC61-4FDF-9FEE-00371A3A447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436-4BD9-A148-46A51AD38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10.4 LULUCF'!$C$35:$AD$35</c15:sqref>
                  </c15:fullRef>
                </c:ext>
              </c:extLst>
              <c:f>('Figure 10.4 LULUCF'!$C$35:$P$35,'Figure 10.4 LULUCF'!$R$35:$AD$35)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10.4 LULUCF'!$C$30:$AD$30</c15:sqref>
                  </c15:fullRef>
                </c:ext>
              </c:extLst>
              <c:f>('Figure 10.4 LULUCF'!$C$30:$P$30,'Figure 10.4 LULUCF'!$R$30:$AD$30)</c:f>
              <c:numCache>
                <c:formatCode>#,##0.00</c:formatCode>
                <c:ptCount val="27"/>
                <c:pt idx="0">
                  <c:v>4767.9777358444608</c:v>
                </c:pt>
                <c:pt idx="1">
                  <c:v>4550.8852870783849</c:v>
                </c:pt>
                <c:pt idx="2">
                  <c:v>4319.4794271360533</c:v>
                </c:pt>
                <c:pt idx="3">
                  <c:v>3943.667766485562</c:v>
                </c:pt>
                <c:pt idx="4">
                  <c:v>4412.0269507783087</c:v>
                </c:pt>
                <c:pt idx="5">
                  <c:v>4914.0084792759908</c:v>
                </c:pt>
                <c:pt idx="6">
                  <c:v>4848.4475170150745</c:v>
                </c:pt>
                <c:pt idx="7">
                  <c:v>4003.7347569183298</c:v>
                </c:pt>
                <c:pt idx="8">
                  <c:v>3969.0573408051473</c:v>
                </c:pt>
                <c:pt idx="9">
                  <c:v>3939.5573374985624</c:v>
                </c:pt>
                <c:pt idx="10">
                  <c:v>5659.8380843287723</c:v>
                </c:pt>
                <c:pt idx="11">
                  <c:v>5756.875807098545</c:v>
                </c:pt>
                <c:pt idx="12">
                  <c:v>6002.5114127432371</c:v>
                </c:pt>
                <c:pt idx="13">
                  <c:v>6379.9701261060818</c:v>
                </c:pt>
                <c:pt idx="14">
                  <c:v>5661.5437612049391</c:v>
                </c:pt>
                <c:pt idx="15">
                  <c:v>6052.2867901557629</c:v>
                </c:pt>
                <c:pt idx="16">
                  <c:v>5034.6319578183557</c:v>
                </c:pt>
                <c:pt idx="17">
                  <c:v>4740.5724426515944</c:v>
                </c:pt>
                <c:pt idx="18">
                  <c:v>4347.7587951732303</c:v>
                </c:pt>
                <c:pt idx="19">
                  <c:v>5321.712393312835</c:v>
                </c:pt>
                <c:pt idx="20">
                  <c:v>4456.0346807915375</c:v>
                </c:pt>
                <c:pt idx="21">
                  <c:v>4176.3964824519935</c:v>
                </c:pt>
                <c:pt idx="22">
                  <c:v>4722.8267353003303</c:v>
                </c:pt>
                <c:pt idx="23">
                  <c:v>3965.0379550199386</c:v>
                </c:pt>
                <c:pt idx="24">
                  <c:v>4733.382036419498</c:v>
                </c:pt>
                <c:pt idx="25">
                  <c:v>3766.4658798236633</c:v>
                </c:pt>
                <c:pt idx="26">
                  <c:v>5997.2663241865503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10.4 LULUCF'!$C$93:$AD$93</c15:f>
                <c15:dlblRangeCache>
                  <c:ptCount val="28"/>
                  <c:pt idx="0">
                    <c:v>3.20%</c:v>
                  </c:pt>
                  <c:pt idx="1">
                    <c:v>3.33%</c:v>
                  </c:pt>
                  <c:pt idx="2">
                    <c:v>2.03%</c:v>
                  </c:pt>
                  <c:pt idx="3">
                    <c:v>9.33%</c:v>
                  </c:pt>
                  <c:pt idx="4">
                    <c:v>-0.68%</c:v>
                  </c:pt>
                  <c:pt idx="5">
                    <c:v>6.77%</c:v>
                  </c:pt>
                  <c:pt idx="6">
                    <c:v>-0.35%</c:v>
                  </c:pt>
                  <c:pt idx="7">
                    <c:v>4.05%</c:v>
                  </c:pt>
                  <c:pt idx="8">
                    <c:v>0.43%</c:v>
                  </c:pt>
                  <c:pt idx="9">
                    <c:v>3.01%</c:v>
                  </c:pt>
                  <c:pt idx="10">
                    <c:v>-3.45%</c:v>
                  </c:pt>
                  <c:pt idx="11">
                    <c:v>3.50%</c:v>
                  </c:pt>
                  <c:pt idx="12">
                    <c:v>2.88%</c:v>
                  </c:pt>
                  <c:pt idx="13">
                    <c:v>1.05%</c:v>
                  </c:pt>
                  <c:pt idx="14">
                    <c:v>7.65%</c:v>
                  </c:pt>
                  <c:pt idx="15">
                    <c:v>2.23%</c:v>
                  </c:pt>
                  <c:pt idx="16">
                    <c:v>-3.64%</c:v>
                  </c:pt>
                  <c:pt idx="17">
                    <c:v>0.83%</c:v>
                  </c:pt>
                  <c:pt idx="18">
                    <c:v>-3.28%</c:v>
                  </c:pt>
                  <c:pt idx="19">
                    <c:v>-5.58%</c:v>
                  </c:pt>
                  <c:pt idx="20">
                    <c:v>3.96%</c:v>
                  </c:pt>
                  <c:pt idx="21">
                    <c:v>4.49%</c:v>
                  </c:pt>
                  <c:pt idx="22">
                    <c:v>-2.91%</c:v>
                  </c:pt>
                  <c:pt idx="23">
                    <c:v>-5.33%</c:v>
                  </c:pt>
                  <c:pt idx="24">
                    <c:v>-0.46%</c:v>
                  </c:pt>
                  <c:pt idx="25">
                    <c:v>-4.49%</c:v>
                  </c:pt>
                  <c:pt idx="26">
                    <c:v>-10.18%</c:v>
                  </c:pt>
                  <c:pt idx="27">
                    <c:v>-10.99%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4436-4BD9-A148-46A51AD3898C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2020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10.4 LULUCF'!$C$35:$AD$35</c15:sqref>
                  </c15:fullRef>
                </c:ext>
              </c:extLst>
              <c:f>('Figure 10.4 LULUCF'!$C$35:$P$35,'Figure 10.4 LULUCF'!$R$35:$AD$35)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10.4 LULUCF'!$C$62:$AD$62</c15:sqref>
                  </c15:fullRef>
                </c:ext>
              </c:extLst>
              <c:f>('Figure 10.4 LULUCF'!$C$62:$P$62,'Figure 10.4 LULUCF'!$R$62:$AD$62)</c:f>
              <c:numCache>
                <c:formatCode>0.00</c:formatCode>
                <c:ptCount val="27"/>
                <c:pt idx="0">
                  <c:v>4920.6444482400057</c:v>
                </c:pt>
                <c:pt idx="1">
                  <c:v>4702.5854609476719</c:v>
                </c:pt>
                <c:pt idx="2">
                  <c:v>4407.2519792073026</c:v>
                </c:pt>
                <c:pt idx="3">
                  <c:v>4311.7758536612437</c:v>
                </c:pt>
                <c:pt idx="4">
                  <c:v>4382.18351192916</c:v>
                </c:pt>
                <c:pt idx="5">
                  <c:v>5246.5418134590927</c:v>
                </c:pt>
                <c:pt idx="6">
                  <c:v>4831.4273298262206</c:v>
                </c:pt>
                <c:pt idx="7">
                  <c:v>4165.9515390051274</c:v>
                </c:pt>
                <c:pt idx="8">
                  <c:v>3986.0228812079936</c:v>
                </c:pt>
                <c:pt idx="9">
                  <c:v>4057.9670097409307</c:v>
                </c:pt>
                <c:pt idx="10">
                  <c:v>5464.6750077348979</c:v>
                </c:pt>
                <c:pt idx="11">
                  <c:v>5958.302674746772</c:v>
                </c:pt>
                <c:pt idx="12">
                  <c:v>6175.1680144283646</c:v>
                </c:pt>
                <c:pt idx="13">
                  <c:v>6447.0641093220165</c:v>
                </c:pt>
                <c:pt idx="14">
                  <c:v>5787.746926236412</c:v>
                </c:pt>
                <c:pt idx="15">
                  <c:v>5831.8944378641027</c:v>
                </c:pt>
                <c:pt idx="16">
                  <c:v>5076.5786992526846</c:v>
                </c:pt>
                <c:pt idx="17">
                  <c:v>4585.3113916495367</c:v>
                </c:pt>
                <c:pt idx="18">
                  <c:v>4105.3359531866781</c:v>
                </c:pt>
                <c:pt idx="19">
                  <c:v>5532.5214824326213</c:v>
                </c:pt>
                <c:pt idx="20">
                  <c:v>4655.9912464758418</c:v>
                </c:pt>
                <c:pt idx="21">
                  <c:v>4055.05576978298</c:v>
                </c:pt>
                <c:pt idx="22">
                  <c:v>4471.2350376585637</c:v>
                </c:pt>
                <c:pt idx="23">
                  <c:v>3946.707931152489</c:v>
                </c:pt>
                <c:pt idx="24">
                  <c:v>4520.6278422273335</c:v>
                </c:pt>
                <c:pt idx="25">
                  <c:v>3382.917101639483</c:v>
                </c:pt>
                <c:pt idx="26">
                  <c:v>5338.1746702525406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436-4BD9-A148-46A51AD389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35416228252605E-2"/>
          <c:y val="3.9464734725715961E-2"/>
          <c:w val="0.92379159713945591"/>
          <c:h val="0.82469797802995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10.5 Waste'!$B$1</c:f>
              <c:strCache>
                <c:ptCount val="1"/>
                <c:pt idx="0">
                  <c:v>2019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D19743-B24A-4A33-8DE4-6231E001CB8F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9CC-47E7-8277-46230DBC1B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0B2FE5-9FF1-49DB-BC13-505FEAEF886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9CC-47E7-8277-46230DBC1B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5CE441-E2E4-4F91-98E1-B5E9CBBA0BB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9CC-47E7-8277-46230DBC1B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7882394-9BDC-4167-92FE-F207AD89280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9CC-47E7-8277-46230DBC1B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5F0278-FDFF-4CFF-A7A7-3E5380FA053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9CC-47E7-8277-46230DBC1B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FA35F7E-8B3F-450B-A873-62251CE6B0B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9CC-47E7-8277-46230DBC1B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CBFB2CA-AF13-4B89-A77A-F58269137FB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9CC-47E7-8277-46230DBC1B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305E693-A652-4D75-A35C-53604DC6DCC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9CC-47E7-8277-46230DBC1BF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BDD9D7B-B551-48B5-9BAE-7D9F64E3335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9CC-47E7-8277-46230DBC1BF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D28B5E3-4975-481E-9C62-BD3D117FF46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9CC-47E7-8277-46230DBC1BF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00490D0-B5B7-47DE-B23A-7944CCC6070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9CC-47E7-8277-46230DBC1BF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63C5248-23E4-4048-A618-E805FB89C75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9CC-47E7-8277-46230DBC1B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BE6DE54-8E3D-4379-A775-7D737E597A2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9CC-47E7-8277-46230DBC1B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78540A4-C7B8-4422-BC7A-742A058DEA7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9CC-47E7-8277-46230DBC1B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B912E14-E8A5-4329-BEAD-34DECF3AF9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9CC-47E7-8277-46230DBC1B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4580F65-683B-4F0F-B631-BF508156A2D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9CC-47E7-8277-46230DBC1BF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E2A20E5-CE87-44A6-ADAA-4996396ACD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9CC-47E7-8277-46230DBC1BF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8F02A44-E010-4600-9363-0709428619E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9CC-47E7-8277-46230DBC1BF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8F5A19F-0EB4-4FFF-A614-746D14DDF6D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9CC-47E7-8277-46230DBC1BF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6095CD8-4BF7-4A33-8D7A-CB0E804844B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9CC-47E7-8277-46230DBC1BF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8E9F919-569D-4738-A500-C11B6570A4D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9CC-47E7-8277-46230DBC1BF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7D63479-69D6-4550-87B3-D4D75206ED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9CC-47E7-8277-46230DBC1BF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C96E331-E4B3-4653-9E34-01280B1152E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9CC-47E7-8277-46230DBC1BF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3A3EBEB-40D9-4577-804C-6DD108CBCB5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9CC-47E7-8277-46230DBC1BF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80E3BDF-E264-473B-BB67-FAB91B60A48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9CC-47E7-8277-46230DBC1BF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2B9EDC2-F2E6-4252-BC94-A6D4621B522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9CC-47E7-8277-46230DBC1BF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80838E4-D04D-46FB-9283-B45F0E91521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9CC-47E7-8277-46230DBC1BF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11FC618-9024-4932-B63D-26C6DFEC942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9CC-47E7-8277-46230DBC1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10.5 Waste'!$C$33:$AD$33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'Figure 10.5 Waste'!$C$14:$AD$14</c:f>
              <c:numCache>
                <c:formatCode>#,##0.0</c:formatCode>
                <c:ptCount val="28"/>
                <c:pt idx="0">
                  <c:v>1546.8003996996913</c:v>
                </c:pt>
                <c:pt idx="1">
                  <c:v>1627.7649618277587</c:v>
                </c:pt>
                <c:pt idx="2">
                  <c:v>1692.8601567558967</c:v>
                </c:pt>
                <c:pt idx="3">
                  <c:v>1742.5251792457784</c:v>
                </c:pt>
                <c:pt idx="4">
                  <c:v>1786.7952341677737</c:v>
                </c:pt>
                <c:pt idx="5">
                  <c:v>1823.0170859163275</c:v>
                </c:pt>
                <c:pt idx="6">
                  <c:v>1702.1735435775424</c:v>
                </c:pt>
                <c:pt idx="7">
                  <c:v>1428.9083438370151</c:v>
                </c:pt>
                <c:pt idx="8">
                  <c:v>1472.0318915508019</c:v>
                </c:pt>
                <c:pt idx="9">
                  <c:v>1477.2829261327745</c:v>
                </c:pt>
                <c:pt idx="10">
                  <c:v>1489.0931634895912</c:v>
                </c:pt>
                <c:pt idx="11">
                  <c:v>1601.8416075473444</c:v>
                </c:pt>
                <c:pt idx="12">
                  <c:v>1707.6016299791327</c:v>
                </c:pt>
                <c:pt idx="13">
                  <c:v>1763.0989231024364</c:v>
                </c:pt>
                <c:pt idx="14">
                  <c:v>1484.2041275760616</c:v>
                </c:pt>
                <c:pt idx="15">
                  <c:v>1290.6781700928918</c:v>
                </c:pt>
                <c:pt idx="16">
                  <c:v>1326.3973042215107</c:v>
                </c:pt>
                <c:pt idx="17">
                  <c:v>848.50866420761213</c:v>
                </c:pt>
                <c:pt idx="18">
                  <c:v>687.385940110756</c:v>
                </c:pt>
                <c:pt idx="19">
                  <c:v>515.20520574863963</c:v>
                </c:pt>
                <c:pt idx="20">
                  <c:v>499.72273998324999</c:v>
                </c:pt>
                <c:pt idx="21">
                  <c:v>590.77098648624724</c:v>
                </c:pt>
                <c:pt idx="22">
                  <c:v>515.08880465427978</c:v>
                </c:pt>
                <c:pt idx="23">
                  <c:v>671.0335010781655</c:v>
                </c:pt>
                <c:pt idx="24">
                  <c:v>852.47113361551919</c:v>
                </c:pt>
                <c:pt idx="25">
                  <c:v>948.74981884760041</c:v>
                </c:pt>
                <c:pt idx="26">
                  <c:v>957.18028010997955</c:v>
                </c:pt>
                <c:pt idx="27">
                  <c:v>933.4020531311163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10.5 Waste'!$C$44:$AD$44</c15:f>
                <c15:dlblRangeCache>
                  <c:ptCount val="28"/>
                  <c:pt idx="0">
                    <c:v>0.34%</c:v>
                  </c:pt>
                  <c:pt idx="1">
                    <c:v>0.31%</c:v>
                  </c:pt>
                  <c:pt idx="2">
                    <c:v>0.32%</c:v>
                  </c:pt>
                  <c:pt idx="3">
                    <c:v>0.33%</c:v>
                  </c:pt>
                  <c:pt idx="4">
                    <c:v>0.34%</c:v>
                  </c:pt>
                  <c:pt idx="5">
                    <c:v>0.34%</c:v>
                  </c:pt>
                  <c:pt idx="6">
                    <c:v>0.37%</c:v>
                  </c:pt>
                  <c:pt idx="7">
                    <c:v>0.26%</c:v>
                  </c:pt>
                  <c:pt idx="8">
                    <c:v>0.24%</c:v>
                  </c:pt>
                  <c:pt idx="9">
                    <c:v>0.23%</c:v>
                  </c:pt>
                  <c:pt idx="10">
                    <c:v>0.25%</c:v>
                  </c:pt>
                  <c:pt idx="11">
                    <c:v>0.22%</c:v>
                  </c:pt>
                  <c:pt idx="12">
                    <c:v>0.15%</c:v>
                  </c:pt>
                  <c:pt idx="13">
                    <c:v>0.13%</c:v>
                  </c:pt>
                  <c:pt idx="14">
                    <c:v>0.06%</c:v>
                  </c:pt>
                  <c:pt idx="15">
                    <c:v>0.10%</c:v>
                  </c:pt>
                  <c:pt idx="16">
                    <c:v>0.13%</c:v>
                  </c:pt>
                  <c:pt idx="17">
                    <c:v>0.04%</c:v>
                  </c:pt>
                  <c:pt idx="18">
                    <c:v>0.93%</c:v>
                  </c:pt>
                  <c:pt idx="19">
                    <c:v>1.25%</c:v>
                  </c:pt>
                  <c:pt idx="20">
                    <c:v>1.29%</c:v>
                  </c:pt>
                  <c:pt idx="21">
                    <c:v>0.28%</c:v>
                  </c:pt>
                  <c:pt idx="22">
                    <c:v>0.43%</c:v>
                  </c:pt>
                  <c:pt idx="23">
                    <c:v>0.24%</c:v>
                  </c:pt>
                  <c:pt idx="24">
                    <c:v>0.30%</c:v>
                  </c:pt>
                  <c:pt idx="25">
                    <c:v>-1.31%</c:v>
                  </c:pt>
                  <c:pt idx="26">
                    <c:v>-1.63%</c:v>
                  </c:pt>
                  <c:pt idx="27">
                    <c:v>-1.53%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F11-4523-9010-F8C9D435F2E2}"/>
            </c:ext>
          </c:extLst>
        </c:ser>
        <c:ser>
          <c:idx val="1"/>
          <c:order val="1"/>
          <c:tx>
            <c:strRef>
              <c:f>'Figure 10.5 Waste'!$B$16</c:f>
              <c:strCache>
                <c:ptCount val="1"/>
                <c:pt idx="0">
                  <c:v>2020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10.5 Waste'!$C$33:$AD$33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'Figure 10.5 Waste'!$C$29:$AD$29</c:f>
              <c:numCache>
                <c:formatCode>#,##0.0</c:formatCode>
                <c:ptCount val="28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1432.6262505012098</c:v>
                </c:pt>
                <c:pt idx="8">
                  <c:v>1475.5765436871579</c:v>
                </c:pt>
                <c:pt idx="9">
                  <c:v>1480.7046945341847</c:v>
                </c:pt>
                <c:pt idx="10">
                  <c:v>1492.7703645905121</c:v>
                </c:pt>
                <c:pt idx="11">
                  <c:v>1605.3489199626404</c:v>
                </c:pt>
                <c:pt idx="12">
                  <c:v>1710.2325565770898</c:v>
                </c:pt>
                <c:pt idx="13">
                  <c:v>1765.4681984593715</c:v>
                </c:pt>
                <c:pt idx="14">
                  <c:v>1485.103587838471</c:v>
                </c:pt>
                <c:pt idx="15">
                  <c:v>1291.968388038428</c:v>
                </c:pt>
                <c:pt idx="16">
                  <c:v>1328.1757520911428</c:v>
                </c:pt>
                <c:pt idx="17">
                  <c:v>848.83552589138822</c:v>
                </c:pt>
                <c:pt idx="18">
                  <c:v>693.80354289533193</c:v>
                </c:pt>
                <c:pt idx="19">
                  <c:v>521.64707443401562</c:v>
                </c:pt>
                <c:pt idx="20">
                  <c:v>506.18887456942593</c:v>
                </c:pt>
                <c:pt idx="21">
                  <c:v>592.43150207799135</c:v>
                </c:pt>
                <c:pt idx="22">
                  <c:v>517.29408971898374</c:v>
                </c:pt>
                <c:pt idx="23">
                  <c:v>672.62146162651766</c:v>
                </c:pt>
                <c:pt idx="24">
                  <c:v>855.01274406531115</c:v>
                </c:pt>
                <c:pt idx="25">
                  <c:v>936.30071554300366</c:v>
                </c:pt>
                <c:pt idx="26">
                  <c:v>941.61396466093186</c:v>
                </c:pt>
                <c:pt idx="27">
                  <c:v>919.16038319590064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1-4523-9010-F8C9D435F2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7897088"/>
        <c:axId val="327898624"/>
      </c:barChart>
      <c:catAx>
        <c:axId val="3278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7898624"/>
        <c:crosses val="autoZero"/>
        <c:auto val="1"/>
        <c:lblAlgn val="ctr"/>
        <c:lblOffset val="100"/>
        <c:noMultiLvlLbl val="0"/>
      </c:catAx>
      <c:valAx>
        <c:axId val="32789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789708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783658564418578"/>
          <c:y val="0.94183302449220951"/>
          <c:w val="0.48233354888609936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3365013876707E-2"/>
          <c:y val="6.8594333056610723E-2"/>
          <c:w val="0.938993561295831"/>
          <c:h val="0.76862382895118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'Table.10.3 &amp; Figure.10.6'!$B$1</c:f>
              <c:strCache>
                <c:ptCount val="1"/>
                <c:pt idx="0">
                  <c:v>2019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'Table.10.3 &amp; Figure.10.6'!$C$4:$AD$4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'Table.10.3 &amp; Figure.10.6'!$C$11:$AD$11</c:f>
              <c:numCache>
                <c:formatCode>#,##0.0</c:formatCode>
                <c:ptCount val="28"/>
                <c:pt idx="0">
                  <c:v>55417.063442383478</c:v>
                </c:pt>
                <c:pt idx="1">
                  <c:v>56097.26216215235</c:v>
                </c:pt>
                <c:pt idx="2">
                  <c:v>55959.165606093033</c:v>
                </c:pt>
                <c:pt idx="3">
                  <c:v>56359.81530742086</c:v>
                </c:pt>
                <c:pt idx="4">
                  <c:v>57697.025594062055</c:v>
                </c:pt>
                <c:pt idx="5">
                  <c:v>59177.472068131021</c:v>
                </c:pt>
                <c:pt idx="6">
                  <c:v>61272.677151367228</c:v>
                </c:pt>
                <c:pt idx="7">
                  <c:v>62652.430545819552</c:v>
                </c:pt>
                <c:pt idx="8">
                  <c:v>65173.640204362644</c:v>
                </c:pt>
                <c:pt idx="9">
                  <c:v>66308.691354281094</c:v>
                </c:pt>
                <c:pt idx="10">
                  <c:v>68478.406860990828</c:v>
                </c:pt>
                <c:pt idx="11">
                  <c:v>70475.259316825293</c:v>
                </c:pt>
                <c:pt idx="12">
                  <c:v>68428.658619639769</c:v>
                </c:pt>
                <c:pt idx="13">
                  <c:v>68662.575092091123</c:v>
                </c:pt>
                <c:pt idx="14">
                  <c:v>67963.834218070857</c:v>
                </c:pt>
                <c:pt idx="15">
                  <c:v>69495.032097701449</c:v>
                </c:pt>
                <c:pt idx="16">
                  <c:v>68782.226071438432</c:v>
                </c:pt>
                <c:pt idx="17">
                  <c:v>68018.497668155134</c:v>
                </c:pt>
                <c:pt idx="18">
                  <c:v>67301.826938051512</c:v>
                </c:pt>
                <c:pt idx="19">
                  <c:v>61547.23377893275</c:v>
                </c:pt>
                <c:pt idx="20">
                  <c:v>61104.843901153261</c:v>
                </c:pt>
                <c:pt idx="21">
                  <c:v>56989.193435376939</c:v>
                </c:pt>
                <c:pt idx="22">
                  <c:v>57611.534097463307</c:v>
                </c:pt>
                <c:pt idx="23">
                  <c:v>57410.21475141876</c:v>
                </c:pt>
                <c:pt idx="24">
                  <c:v>57098.536885642032</c:v>
                </c:pt>
                <c:pt idx="25">
                  <c:v>59211.812520612941</c:v>
                </c:pt>
                <c:pt idx="26">
                  <c:v>61270.201614439102</c:v>
                </c:pt>
                <c:pt idx="27">
                  <c:v>60743.725250230236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B-4EAB-B001-594C65C3FC32}"/>
            </c:ext>
          </c:extLst>
        </c:ser>
        <c:ser>
          <c:idx val="1"/>
          <c:order val="1"/>
          <c:tx>
            <c:strRef>
              <c:f>'Table.10.3 &amp; Figure.10.6'!$B$13</c:f>
              <c:strCache>
                <c:ptCount val="1"/>
                <c:pt idx="0">
                  <c:v>2020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DE71EC49-5448-4233-AA88-2C7A3212CB75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BC7-4F34-AA99-00E3CC2CA1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BBDA8D-9F75-45FE-9046-8D45BE8B2BA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BC7-4F34-AA99-00E3CC2CA1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79191D-06DF-476D-BFD4-8311FEA5A1A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BC7-4F34-AA99-00E3CC2CA1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6062BB7-925C-4962-A89E-EFF54990A0A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BC7-4F34-AA99-00E3CC2CA1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56CE64D-5185-42AC-BED3-59BE2A4E193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BC7-4F34-AA99-00E3CC2CA1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0D71BE4-346A-4DC1-B9FC-FCFCCEBA426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BC7-4F34-AA99-00E3CC2CA1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0D343D3-1CD9-42BE-9ABE-04CCE20DEC2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BC7-4F34-AA99-00E3CC2CA1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DEA2534-9F32-4581-9F7D-FF0F9241C6D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BC7-4F34-AA99-00E3CC2CA1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DE2CBBD-38A2-4E29-83F5-1D8F7CD84B3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BC7-4F34-AA99-00E3CC2CA1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8C7FFED-D3BE-4295-9621-816B986C331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BC7-4F34-AA99-00E3CC2CA1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14ACCBE-42C3-4454-ADA1-63E63CA69BF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BC7-4F34-AA99-00E3CC2CA1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9DCFE03-5BC8-4029-8541-FFC9F1E46D4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BC7-4F34-AA99-00E3CC2CA10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FD598C3-BF86-4D7F-9236-8F4F57AFF03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BC7-4F34-AA99-00E3CC2CA10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AB392C6-1358-48BC-81C0-B73BECC3F3A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BC7-4F34-AA99-00E3CC2CA10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47B05F8-C20D-4B0E-84C6-612B1BFC7C9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BC7-4F34-AA99-00E3CC2CA10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20BD038-67D0-42B1-BAAD-34CABB1C3B5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BC7-4F34-AA99-00E3CC2CA10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BE73EE3-7FD0-4485-AE42-6FD32A640B4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BC7-4F34-AA99-00E3CC2CA10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05F23E7-A799-419B-AF0A-30BAD841DA0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BC7-4F34-AA99-00E3CC2CA10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CC6792D-121E-45E4-83F4-E9834ECEDBB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BC7-4F34-AA99-00E3CC2CA10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B9E3088-1D8D-42BE-969C-78D4DD3A2EB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BC7-4F34-AA99-00E3CC2CA10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A10D43F-88BF-45D6-934D-3CD5A0FBC2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BC7-4F34-AA99-00E3CC2CA10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2157E56-F119-4D5C-83D1-9AFA5AD3D79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BC7-4F34-AA99-00E3CC2CA10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25104F7-8381-4806-A7EA-40B3DDE698F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BC7-4F34-AA99-00E3CC2CA10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5ED27C1-C5FB-46D2-88C4-997ED13256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BC7-4F34-AA99-00E3CC2CA10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615D891-3B92-40E5-93A7-F235618A75F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BC7-4F34-AA99-00E3CC2CA10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2C921D3B-DD54-450D-805F-B9FC32AADDD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BC7-4F34-AA99-00E3CC2CA10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FF500B0-F342-4CD1-AEB3-E2A17C0A286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BC7-4F34-AA99-00E3CC2CA10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84C6622B-892D-4B10-8E4C-B5F61895EBE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BC7-4F34-AA99-00E3CC2CA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'Table.10.3 &amp; Figure.10.6'!$C$4:$AD$4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'Table.10.3 &amp; Figure.10.6'!$C$23:$AD$23</c:f>
              <c:numCache>
                <c:formatCode>#,##0.0</c:formatCode>
                <c:ptCount val="28"/>
                <c:pt idx="0">
                  <c:v>55468.296195961004</c:v>
                </c:pt>
                <c:pt idx="1">
                  <c:v>56146.920563706037</c:v>
                </c:pt>
                <c:pt idx="2">
                  <c:v>56013.363944017619</c:v>
                </c:pt>
                <c:pt idx="3">
                  <c:v>56416.307407171531</c:v>
                </c:pt>
                <c:pt idx="4">
                  <c:v>57760.8227980179</c:v>
                </c:pt>
                <c:pt idx="5">
                  <c:v>59164.253234879427</c:v>
                </c:pt>
                <c:pt idx="6">
                  <c:v>61234.153130611499</c:v>
                </c:pt>
                <c:pt idx="7">
                  <c:v>62565.155152238956</c:v>
                </c:pt>
                <c:pt idx="8">
                  <c:v>65031.484825131425</c:v>
                </c:pt>
                <c:pt idx="9">
                  <c:v>66174.541460074703</c:v>
                </c:pt>
                <c:pt idx="10">
                  <c:v>68314.276296371259</c:v>
                </c:pt>
                <c:pt idx="11">
                  <c:v>70221.214594089135</c:v>
                </c:pt>
                <c:pt idx="12">
                  <c:v>68244.217142292604</c:v>
                </c:pt>
                <c:pt idx="13">
                  <c:v>68550.017306458525</c:v>
                </c:pt>
                <c:pt idx="14">
                  <c:v>67990.207029686921</c:v>
                </c:pt>
                <c:pt idx="15">
                  <c:v>69702.107088342585</c:v>
                </c:pt>
                <c:pt idx="16">
                  <c:v>68825.585575940728</c:v>
                </c:pt>
                <c:pt idx="17">
                  <c:v>68042.033204433057</c:v>
                </c:pt>
                <c:pt idx="18">
                  <c:v>67490.635549747501</c:v>
                </c:pt>
                <c:pt idx="19">
                  <c:v>61736.430569646553</c:v>
                </c:pt>
                <c:pt idx="20">
                  <c:v>61277.543499692612</c:v>
                </c:pt>
                <c:pt idx="21">
                  <c:v>57156.8593624559</c:v>
                </c:pt>
                <c:pt idx="22">
                  <c:v>57752.701657318808</c:v>
                </c:pt>
                <c:pt idx="23">
                  <c:v>57589.734589045409</c:v>
                </c:pt>
                <c:pt idx="24">
                  <c:v>57325.318108072439</c:v>
                </c:pt>
                <c:pt idx="25">
                  <c:v>59415.925271146807</c:v>
                </c:pt>
                <c:pt idx="26">
                  <c:v>61491.439948036183</c:v>
                </c:pt>
                <c:pt idx="27">
                  <c:v>61004.876023788711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'Table.10.3 &amp; Figure.10.6'!$C$35:$AD$35</c15:f>
                <c15:dlblRangeCache>
                  <c:ptCount val="28"/>
                  <c:pt idx="0">
                    <c:v>0.09%</c:v>
                  </c:pt>
                  <c:pt idx="1">
                    <c:v>0.09%</c:v>
                  </c:pt>
                  <c:pt idx="2">
                    <c:v>0.10%</c:v>
                  </c:pt>
                  <c:pt idx="3">
                    <c:v>0.10%</c:v>
                  </c:pt>
                  <c:pt idx="4">
                    <c:v>0.11%</c:v>
                  </c:pt>
                  <c:pt idx="5">
                    <c:v>-0.02%</c:v>
                  </c:pt>
                  <c:pt idx="6">
                    <c:v>-0.06%</c:v>
                  </c:pt>
                  <c:pt idx="7">
                    <c:v>-0.14%</c:v>
                  </c:pt>
                  <c:pt idx="8">
                    <c:v>-0.22%</c:v>
                  </c:pt>
                  <c:pt idx="9">
                    <c:v>-0.20%</c:v>
                  </c:pt>
                  <c:pt idx="10">
                    <c:v>-0.24%</c:v>
                  </c:pt>
                  <c:pt idx="11">
                    <c:v>-0.36%</c:v>
                  </c:pt>
                  <c:pt idx="12">
                    <c:v>-0.27%</c:v>
                  </c:pt>
                  <c:pt idx="13">
                    <c:v>-0.16%</c:v>
                  </c:pt>
                  <c:pt idx="14">
                    <c:v>0.04%</c:v>
                  </c:pt>
                  <c:pt idx="15">
                    <c:v>0.30%</c:v>
                  </c:pt>
                  <c:pt idx="16">
                    <c:v>0.06%</c:v>
                  </c:pt>
                  <c:pt idx="17">
                    <c:v>0.03%</c:v>
                  </c:pt>
                  <c:pt idx="18">
                    <c:v>0.28%</c:v>
                  </c:pt>
                  <c:pt idx="19">
                    <c:v>0.31%</c:v>
                  </c:pt>
                  <c:pt idx="20">
                    <c:v>0.28%</c:v>
                  </c:pt>
                  <c:pt idx="21">
                    <c:v>0.29%</c:v>
                  </c:pt>
                  <c:pt idx="22">
                    <c:v>0.25%</c:v>
                  </c:pt>
                  <c:pt idx="23">
                    <c:v>0.31%</c:v>
                  </c:pt>
                  <c:pt idx="24">
                    <c:v>0.40%</c:v>
                  </c:pt>
                  <c:pt idx="25">
                    <c:v>0.34%</c:v>
                  </c:pt>
                  <c:pt idx="26">
                    <c:v>0.36%</c:v>
                  </c:pt>
                  <c:pt idx="27">
                    <c:v>0.43%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4EB-4EAB-B001-594C65C3FC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7358464"/>
        <c:axId val="297360000"/>
      </c:barChart>
      <c:catAx>
        <c:axId val="297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60000"/>
        <c:crosses val="autoZero"/>
        <c:auto val="1"/>
        <c:lblAlgn val="ctr"/>
        <c:lblOffset val="100"/>
        <c:noMultiLvlLbl val="0"/>
      </c:catAx>
      <c:valAx>
        <c:axId val="297360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5846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1185813105674193"/>
          <c:y val="0.9311377611108842"/>
          <c:w val="0.4247021419412925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1842408</xdr:colOff>
      <xdr:row>42</xdr:row>
      <xdr:rowOff>88900</xdr:rowOff>
    </xdr:from>
    <xdr:to>
      <xdr:col>27</xdr:col>
      <xdr:colOff>596900</xdr:colOff>
      <xdr:row>65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2797174</xdr:colOff>
      <xdr:row>92</xdr:row>
      <xdr:rowOff>167216</xdr:rowOff>
    </xdr:from>
    <xdr:to>
      <xdr:col>29</xdr:col>
      <xdr:colOff>571500</xdr:colOff>
      <xdr:row>117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2387599</xdr:colOff>
      <xdr:row>39</xdr:row>
      <xdr:rowOff>50800</xdr:rowOff>
    </xdr:from>
    <xdr:to>
      <xdr:col>29</xdr:col>
      <xdr:colOff>292100</xdr:colOff>
      <xdr:row>62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1981200</xdr:colOff>
      <xdr:row>94</xdr:row>
      <xdr:rowOff>127000</xdr:rowOff>
    </xdr:from>
    <xdr:to>
      <xdr:col>28</xdr:col>
      <xdr:colOff>38100</xdr:colOff>
      <xdr:row>117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F2494-63D4-4E85-9CBB-697852794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2680495</xdr:colOff>
      <xdr:row>48</xdr:row>
      <xdr:rowOff>17729</xdr:rowOff>
    </xdr:from>
    <xdr:to>
      <xdr:col>28</xdr:col>
      <xdr:colOff>571500</xdr:colOff>
      <xdr:row>72</xdr:row>
      <xdr:rowOff>35721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1893624</xdr:colOff>
      <xdr:row>50</xdr:row>
      <xdr:rowOff>33865</xdr:rowOff>
    </xdr:from>
    <xdr:to>
      <xdr:col>30</xdr:col>
      <xdr:colOff>295275</xdr:colOff>
      <xdr:row>76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61"/>
  <sheetViews>
    <sheetView tabSelected="1" zoomScale="75" zoomScaleNormal="75" workbookViewId="0">
      <selection activeCell="C29" sqref="C29"/>
    </sheetView>
  </sheetViews>
  <sheetFormatPr defaultRowHeight="15" x14ac:dyDescent="0.25"/>
  <cols>
    <col min="1" max="1" width="9.140625" style="21"/>
    <col min="2" max="2" width="41.28515625" style="23" customWidth="1"/>
    <col min="3" max="3" width="32" style="21" customWidth="1"/>
    <col min="4" max="4" width="26.42578125" style="21" customWidth="1"/>
    <col min="5" max="5" width="71.85546875" style="23" customWidth="1"/>
    <col min="6" max="16384" width="9.140625" style="21"/>
  </cols>
  <sheetData>
    <row r="1" spans="2:9" x14ac:dyDescent="0.25">
      <c r="B1" s="20" t="s">
        <v>162</v>
      </c>
      <c r="E1" s="22"/>
    </row>
    <row r="2" spans="2:9" ht="15.75" thickBot="1" x14ac:dyDescent="0.3"/>
    <row r="3" spans="2:9" ht="26.25" customHeight="1" thickBot="1" x14ac:dyDescent="0.3">
      <c r="B3" s="106" t="s">
        <v>45</v>
      </c>
      <c r="C3" s="24" t="s">
        <v>46</v>
      </c>
      <c r="D3" s="24" t="s">
        <v>47</v>
      </c>
      <c r="E3" s="25" t="s">
        <v>48</v>
      </c>
    </row>
    <row r="4" spans="2:9" ht="60.75" thickBot="1" x14ac:dyDescent="0.3">
      <c r="B4" s="107"/>
      <c r="C4" s="25" t="s">
        <v>209</v>
      </c>
      <c r="D4" s="25" t="s">
        <v>49</v>
      </c>
      <c r="E4" s="25" t="s">
        <v>50</v>
      </c>
    </row>
    <row r="5" spans="2:9" ht="15.75" thickBot="1" x14ac:dyDescent="0.3">
      <c r="B5" s="26" t="s">
        <v>51</v>
      </c>
      <c r="C5" s="27"/>
      <c r="D5" s="27"/>
      <c r="E5" s="28"/>
    </row>
    <row r="6" spans="2:9" ht="15.75" thickBot="1" x14ac:dyDescent="0.3">
      <c r="B6" s="26" t="s">
        <v>52</v>
      </c>
      <c r="C6" s="29"/>
      <c r="D6" s="29"/>
      <c r="E6" s="30"/>
      <c r="I6" s="31"/>
    </row>
    <row r="7" spans="2:9" x14ac:dyDescent="0.25">
      <c r="B7" s="32" t="s">
        <v>53</v>
      </c>
      <c r="C7" s="33"/>
      <c r="D7" s="34"/>
      <c r="E7" s="35"/>
    </row>
    <row r="8" spans="2:9" ht="30" x14ac:dyDescent="0.25">
      <c r="B8" s="36" t="s">
        <v>54</v>
      </c>
      <c r="C8" s="37"/>
      <c r="D8" s="102" t="s">
        <v>213</v>
      </c>
      <c r="E8" s="39" t="s">
        <v>214</v>
      </c>
    </row>
    <row r="9" spans="2:9" x14ac:dyDescent="0.25">
      <c r="B9" s="36" t="s">
        <v>158</v>
      </c>
      <c r="C9" s="40"/>
      <c r="D9" s="102" t="s">
        <v>213</v>
      </c>
      <c r="E9" s="39" t="s">
        <v>215</v>
      </c>
    </row>
    <row r="10" spans="2:9" ht="45" x14ac:dyDescent="0.25">
      <c r="B10" s="36" t="s">
        <v>55</v>
      </c>
      <c r="C10" s="102" t="s">
        <v>213</v>
      </c>
      <c r="D10" s="102" t="s">
        <v>213</v>
      </c>
      <c r="E10" s="39" t="s">
        <v>216</v>
      </c>
    </row>
    <row r="11" spans="2:9" x14ac:dyDescent="0.25">
      <c r="B11" s="36" t="s">
        <v>56</v>
      </c>
      <c r="C11" s="40"/>
      <c r="D11" s="42"/>
      <c r="E11" s="43"/>
    </row>
    <row r="12" spans="2:9" x14ac:dyDescent="0.25">
      <c r="B12" s="36" t="s">
        <v>93</v>
      </c>
      <c r="C12" s="40"/>
      <c r="D12" s="42"/>
      <c r="E12" s="43"/>
    </row>
    <row r="13" spans="2:9" x14ac:dyDescent="0.25">
      <c r="B13" s="44" t="s">
        <v>57</v>
      </c>
      <c r="C13" s="40"/>
      <c r="D13" s="42"/>
      <c r="E13" s="43"/>
    </row>
    <row r="14" spans="2:9" x14ac:dyDescent="0.25">
      <c r="B14" s="36" t="s">
        <v>58</v>
      </c>
      <c r="C14" s="42"/>
      <c r="D14" s="42"/>
      <c r="E14" s="43"/>
    </row>
    <row r="15" spans="2:9" ht="30" x14ac:dyDescent="0.25">
      <c r="B15" s="45" t="s">
        <v>59</v>
      </c>
      <c r="C15" s="102" t="s">
        <v>213</v>
      </c>
      <c r="D15" s="46"/>
      <c r="E15" s="39" t="s">
        <v>160</v>
      </c>
    </row>
    <row r="16" spans="2:9" ht="18.75" thickBot="1" x14ac:dyDescent="0.3">
      <c r="B16" s="44" t="s">
        <v>204</v>
      </c>
      <c r="C16" s="40"/>
      <c r="D16" s="42"/>
      <c r="E16" s="43"/>
    </row>
    <row r="17" spans="2:5" ht="15.75" thickBot="1" x14ac:dyDescent="0.3">
      <c r="B17" s="47" t="s">
        <v>12</v>
      </c>
      <c r="C17" s="48"/>
      <c r="D17" s="27"/>
      <c r="E17" s="49"/>
    </row>
    <row r="18" spans="2:5" x14ac:dyDescent="0.25">
      <c r="B18" s="50" t="s">
        <v>78</v>
      </c>
      <c r="C18" s="51"/>
      <c r="D18" s="102" t="s">
        <v>213</v>
      </c>
      <c r="E18" s="103" t="s">
        <v>217</v>
      </c>
    </row>
    <row r="19" spans="2:5" x14ac:dyDescent="0.25">
      <c r="B19" s="44" t="s">
        <v>60</v>
      </c>
      <c r="C19" s="42"/>
      <c r="D19" s="42"/>
      <c r="E19" s="43"/>
    </row>
    <row r="20" spans="2:5" x14ac:dyDescent="0.25">
      <c r="B20" s="44" t="s">
        <v>79</v>
      </c>
      <c r="C20" s="42"/>
      <c r="D20" s="42"/>
      <c r="E20" s="43"/>
    </row>
    <row r="21" spans="2:5" ht="30" x14ac:dyDescent="0.25">
      <c r="B21" s="44" t="s">
        <v>80</v>
      </c>
      <c r="C21" s="42"/>
      <c r="D21" s="102" t="s">
        <v>213</v>
      </c>
      <c r="E21" s="39" t="s">
        <v>231</v>
      </c>
    </row>
    <row r="22" spans="2:5" x14ac:dyDescent="0.25">
      <c r="B22" s="44" t="s">
        <v>81</v>
      </c>
      <c r="C22" s="42"/>
      <c r="D22" s="42"/>
      <c r="E22" s="43"/>
    </row>
    <row r="23" spans="2:5" ht="30" x14ac:dyDescent="0.25">
      <c r="B23" s="44" t="s">
        <v>82</v>
      </c>
      <c r="C23" s="42"/>
      <c r="D23" s="102" t="s">
        <v>213</v>
      </c>
      <c r="E23" s="39" t="s">
        <v>161</v>
      </c>
    </row>
    <row r="24" spans="2:5" ht="30" x14ac:dyDescent="0.25">
      <c r="B24" s="44" t="s">
        <v>83</v>
      </c>
      <c r="C24" s="42"/>
      <c r="D24" s="102" t="s">
        <v>213</v>
      </c>
      <c r="E24" s="39" t="s">
        <v>232</v>
      </c>
    </row>
    <row r="25" spans="2:5" ht="15.75" thickBot="1" x14ac:dyDescent="0.3">
      <c r="B25" s="44" t="s">
        <v>94</v>
      </c>
      <c r="C25" s="53"/>
      <c r="D25" s="53"/>
      <c r="E25" s="41"/>
    </row>
    <row r="26" spans="2:5" ht="15.75" thickBot="1" x14ac:dyDescent="0.3">
      <c r="B26" s="47" t="s">
        <v>84</v>
      </c>
      <c r="C26" s="48"/>
      <c r="D26" s="27"/>
      <c r="E26" s="49"/>
    </row>
    <row r="27" spans="2:5" x14ac:dyDescent="0.25">
      <c r="B27" s="44" t="s">
        <v>61</v>
      </c>
      <c r="C27" s="42"/>
      <c r="D27" s="102" t="s">
        <v>213</v>
      </c>
      <c r="E27" s="39" t="s">
        <v>220</v>
      </c>
    </row>
    <row r="28" spans="2:5" x14ac:dyDescent="0.25">
      <c r="B28" s="44" t="s">
        <v>62</v>
      </c>
      <c r="C28" s="42"/>
      <c r="D28" s="102" t="s">
        <v>213</v>
      </c>
      <c r="E28" s="39" t="s">
        <v>223</v>
      </c>
    </row>
    <row r="29" spans="2:5" x14ac:dyDescent="0.25">
      <c r="B29" s="44" t="s">
        <v>63</v>
      </c>
      <c r="C29" s="42"/>
      <c r="D29" s="42"/>
      <c r="E29" s="43"/>
    </row>
    <row r="30" spans="2:5" ht="30" x14ac:dyDescent="0.25">
      <c r="B30" s="44" t="s">
        <v>64</v>
      </c>
      <c r="C30" s="42"/>
      <c r="D30" s="102" t="s">
        <v>213</v>
      </c>
      <c r="E30" s="39" t="s">
        <v>222</v>
      </c>
    </row>
    <row r="31" spans="2:5" x14ac:dyDescent="0.25">
      <c r="B31" s="44" t="s">
        <v>65</v>
      </c>
      <c r="C31" s="42"/>
      <c r="D31" s="42"/>
      <c r="E31" s="43"/>
    </row>
    <row r="32" spans="2:5" x14ac:dyDescent="0.25">
      <c r="B32" s="44" t="s">
        <v>66</v>
      </c>
      <c r="C32" s="42"/>
      <c r="D32" s="42"/>
      <c r="E32" s="43"/>
    </row>
    <row r="33" spans="2:5" x14ac:dyDescent="0.25">
      <c r="B33" s="44" t="s">
        <v>86</v>
      </c>
      <c r="C33" s="42"/>
      <c r="D33" s="38"/>
      <c r="E33" s="43"/>
    </row>
    <row r="34" spans="2:5" x14ac:dyDescent="0.25">
      <c r="B34" s="44" t="s">
        <v>87</v>
      </c>
      <c r="C34" s="42"/>
      <c r="D34" s="102" t="s">
        <v>213</v>
      </c>
      <c r="E34" s="39" t="s">
        <v>221</v>
      </c>
    </row>
    <row r="35" spans="2:5" ht="15.75" thickBot="1" x14ac:dyDescent="0.3">
      <c r="B35" s="44" t="s">
        <v>95</v>
      </c>
      <c r="C35" s="53"/>
      <c r="D35" s="53"/>
      <c r="E35" s="54"/>
    </row>
    <row r="36" spans="2:5" ht="15.75" thickBot="1" x14ac:dyDescent="0.3">
      <c r="B36" s="47" t="s">
        <v>85</v>
      </c>
      <c r="C36" s="48"/>
      <c r="D36" s="27"/>
      <c r="E36" s="49"/>
    </row>
    <row r="37" spans="2:5" x14ac:dyDescent="0.25">
      <c r="B37" s="55" t="s">
        <v>67</v>
      </c>
      <c r="C37" s="38"/>
      <c r="D37" s="102" t="s">
        <v>213</v>
      </c>
      <c r="E37" s="105" t="s">
        <v>225</v>
      </c>
    </row>
    <row r="38" spans="2:5" x14ac:dyDescent="0.25">
      <c r="B38" s="55" t="s">
        <v>68</v>
      </c>
      <c r="C38" s="38"/>
      <c r="D38" s="102" t="s">
        <v>213</v>
      </c>
      <c r="E38" s="105" t="s">
        <v>224</v>
      </c>
    </row>
    <row r="39" spans="2:5" x14ac:dyDescent="0.25">
      <c r="B39" s="55" t="s">
        <v>69</v>
      </c>
      <c r="C39" s="38"/>
      <c r="D39" s="102" t="s">
        <v>213</v>
      </c>
      <c r="E39" s="105" t="s">
        <v>226</v>
      </c>
    </row>
    <row r="40" spans="2:5" x14ac:dyDescent="0.25">
      <c r="B40" s="55" t="s">
        <v>70</v>
      </c>
      <c r="C40" s="38"/>
      <c r="D40" s="102" t="s">
        <v>213</v>
      </c>
      <c r="E40" s="105" t="s">
        <v>227</v>
      </c>
    </row>
    <row r="41" spans="2:5" x14ac:dyDescent="0.25">
      <c r="B41" s="55" t="s">
        <v>71</v>
      </c>
      <c r="C41" s="38"/>
      <c r="D41" s="102" t="s">
        <v>213</v>
      </c>
      <c r="E41" s="105" t="s">
        <v>228</v>
      </c>
    </row>
    <row r="42" spans="2:5" x14ac:dyDescent="0.25">
      <c r="B42" s="55" t="s">
        <v>72</v>
      </c>
      <c r="C42" s="38"/>
      <c r="D42" s="102" t="s">
        <v>213</v>
      </c>
      <c r="E42" s="105" t="s">
        <v>229</v>
      </c>
    </row>
    <row r="43" spans="2:5" x14ac:dyDescent="0.25">
      <c r="B43" s="55" t="s">
        <v>97</v>
      </c>
      <c r="C43" s="42"/>
      <c r="D43" s="42"/>
      <c r="E43" s="56"/>
    </row>
    <row r="44" spans="2:5" ht="15.75" thickBot="1" x14ac:dyDescent="0.3">
      <c r="B44" s="55" t="s">
        <v>96</v>
      </c>
      <c r="C44" s="42"/>
      <c r="D44" s="42"/>
      <c r="E44" s="52"/>
    </row>
    <row r="45" spans="2:5" ht="15.75" thickBot="1" x14ac:dyDescent="0.3">
      <c r="B45" s="47" t="s">
        <v>92</v>
      </c>
      <c r="C45" s="48"/>
      <c r="D45" s="27"/>
      <c r="E45" s="49"/>
    </row>
    <row r="46" spans="2:5" x14ac:dyDescent="0.25">
      <c r="B46" s="44" t="s">
        <v>88</v>
      </c>
      <c r="C46" s="42"/>
      <c r="D46" s="102" t="s">
        <v>213</v>
      </c>
      <c r="E46" s="39" t="s">
        <v>218</v>
      </c>
    </row>
    <row r="47" spans="2:5" x14ac:dyDescent="0.25">
      <c r="B47" s="44" t="s">
        <v>89</v>
      </c>
      <c r="C47" s="42"/>
      <c r="D47" s="42"/>
      <c r="E47" s="104" t="s">
        <v>219</v>
      </c>
    </row>
    <row r="48" spans="2:5" ht="45" x14ac:dyDescent="0.25">
      <c r="B48" s="44" t="s">
        <v>90</v>
      </c>
      <c r="C48" s="42"/>
      <c r="D48" s="102" t="s">
        <v>213</v>
      </c>
      <c r="E48" s="39" t="s">
        <v>230</v>
      </c>
    </row>
    <row r="49" spans="2:5" x14ac:dyDescent="0.25">
      <c r="B49" s="44" t="s">
        <v>91</v>
      </c>
      <c r="C49" s="42"/>
      <c r="D49" s="38"/>
      <c r="E49" s="41"/>
    </row>
    <row r="50" spans="2:5" ht="15.75" thickBot="1" x14ac:dyDescent="0.3">
      <c r="B50" s="44" t="s">
        <v>98</v>
      </c>
      <c r="C50" s="53"/>
      <c r="D50" s="53"/>
      <c r="E50" s="54"/>
    </row>
    <row r="51" spans="2:5" ht="15.75" thickBot="1" x14ac:dyDescent="0.3">
      <c r="B51" s="47" t="s">
        <v>100</v>
      </c>
      <c r="C51" s="48"/>
      <c r="D51" s="27"/>
      <c r="E51" s="49"/>
    </row>
    <row r="52" spans="2:5" ht="15.75" thickBot="1" x14ac:dyDescent="0.3">
      <c r="B52" s="47" t="s">
        <v>73</v>
      </c>
      <c r="C52" s="48"/>
      <c r="D52" s="27"/>
      <c r="E52" s="28"/>
    </row>
    <row r="53" spans="2:5" ht="15.75" thickBot="1" x14ac:dyDescent="0.3">
      <c r="B53" s="47" t="s">
        <v>74</v>
      </c>
      <c r="C53" s="48"/>
      <c r="D53" s="27"/>
      <c r="E53" s="28"/>
    </row>
    <row r="54" spans="2:5" x14ac:dyDescent="0.25">
      <c r="B54" s="44" t="s">
        <v>75</v>
      </c>
      <c r="C54" s="42"/>
      <c r="D54" s="42"/>
      <c r="E54" s="57"/>
    </row>
    <row r="55" spans="2:5" ht="15.75" thickBot="1" x14ac:dyDescent="0.3">
      <c r="B55" s="58" t="s">
        <v>76</v>
      </c>
      <c r="C55" s="59"/>
      <c r="D55" s="59"/>
      <c r="E55" s="60"/>
    </row>
    <row r="56" spans="2:5" ht="15.75" thickBot="1" x14ac:dyDescent="0.3">
      <c r="B56" s="26" t="s">
        <v>77</v>
      </c>
      <c r="C56" s="29"/>
      <c r="D56" s="29"/>
      <c r="E56" s="30"/>
    </row>
    <row r="57" spans="2:5" ht="18.75" thickBot="1" x14ac:dyDescent="0.3">
      <c r="B57" s="26" t="s">
        <v>205</v>
      </c>
      <c r="C57" s="29"/>
      <c r="D57" s="29"/>
      <c r="E57" s="30"/>
    </row>
    <row r="58" spans="2:5" ht="18.75" thickBot="1" x14ac:dyDescent="0.3">
      <c r="B58" s="26" t="s">
        <v>206</v>
      </c>
      <c r="C58" s="29"/>
      <c r="D58" s="29"/>
      <c r="E58" s="30"/>
    </row>
    <row r="59" spans="2:5" ht="30.75" thickBot="1" x14ac:dyDescent="0.3">
      <c r="B59" s="26" t="s">
        <v>99</v>
      </c>
      <c r="C59" s="29"/>
      <c r="D59" s="29"/>
      <c r="E59" s="30"/>
    </row>
    <row r="60" spans="2:5" ht="18.75" thickBot="1" x14ac:dyDescent="0.3">
      <c r="B60" s="26" t="s">
        <v>207</v>
      </c>
      <c r="C60" s="29"/>
      <c r="D60" s="29"/>
      <c r="E60" s="30"/>
    </row>
    <row r="61" spans="2:5" ht="18.75" thickBot="1" x14ac:dyDescent="0.3">
      <c r="B61" s="26" t="s">
        <v>208</v>
      </c>
      <c r="C61" s="29"/>
      <c r="D61" s="29"/>
      <c r="E61" s="30"/>
    </row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F66"/>
  <sheetViews>
    <sheetView zoomScale="75" zoomScaleNormal="75" workbookViewId="0">
      <pane ySplit="1" topLeftCell="A2" activePane="bottomLeft" state="frozen"/>
      <selection pane="bottomLeft" activeCell="H19" sqref="H19"/>
    </sheetView>
  </sheetViews>
  <sheetFormatPr defaultRowHeight="15" x14ac:dyDescent="0.2"/>
  <cols>
    <col min="1" max="1" width="4.28515625" style="5" customWidth="1"/>
    <col min="2" max="2" width="40.85546875" style="5" customWidth="1"/>
    <col min="3" max="3" width="9.28515625" style="5" bestFit="1" customWidth="1"/>
    <col min="4" max="4" width="9.85546875" style="5" bestFit="1" customWidth="1"/>
    <col min="5" max="5" width="9.28515625" style="5" bestFit="1" customWidth="1"/>
    <col min="6" max="6" width="9.85546875" style="5" bestFit="1" customWidth="1"/>
    <col min="7" max="8" width="9.28515625" style="5" bestFit="1" customWidth="1"/>
    <col min="9" max="9" width="9.85546875" style="5" bestFit="1" customWidth="1"/>
    <col min="10" max="10" width="9.28515625" style="5" bestFit="1" customWidth="1"/>
    <col min="11" max="11" width="9.85546875" style="5" bestFit="1" customWidth="1"/>
    <col min="12" max="12" width="9.28515625" style="5" bestFit="1" customWidth="1"/>
    <col min="13" max="17" width="9.85546875" style="5" bestFit="1" customWidth="1"/>
    <col min="18" max="18" width="9.28515625" style="5" bestFit="1" customWidth="1"/>
    <col min="19" max="21" width="9.85546875" style="5" bestFit="1" customWidth="1"/>
    <col min="22" max="22" width="9.28515625" style="5" bestFit="1" customWidth="1"/>
    <col min="23" max="23" width="9.85546875" style="5" bestFit="1" customWidth="1"/>
    <col min="24" max="24" width="9.28515625" style="5" bestFit="1" customWidth="1"/>
    <col min="25" max="30" width="10.42578125" style="5" customWidth="1"/>
    <col min="31" max="16384" width="9.140625" style="5"/>
  </cols>
  <sheetData>
    <row r="1" spans="2:32" ht="15.75" customHeight="1" x14ac:dyDescent="0.2">
      <c r="B1" s="61" t="s">
        <v>159</v>
      </c>
    </row>
    <row r="2" spans="2:32" ht="15.75" customHeight="1" x14ac:dyDescent="0.2">
      <c r="B2" s="11" t="s">
        <v>167</v>
      </c>
      <c r="AF2" s="62"/>
    </row>
    <row r="4" spans="2:32" x14ac:dyDescent="0.2">
      <c r="B4" s="66" t="s">
        <v>0</v>
      </c>
      <c r="C4" s="66">
        <v>1990</v>
      </c>
      <c r="D4" s="66">
        <v>1991</v>
      </c>
      <c r="E4" s="66">
        <v>1992</v>
      </c>
      <c r="F4" s="66">
        <v>1993</v>
      </c>
      <c r="G4" s="66">
        <v>1994</v>
      </c>
      <c r="H4" s="66">
        <v>1995</v>
      </c>
      <c r="I4" s="66">
        <v>1996</v>
      </c>
      <c r="J4" s="66">
        <v>1997</v>
      </c>
      <c r="K4" s="66">
        <v>1998</v>
      </c>
      <c r="L4" s="66">
        <v>1999</v>
      </c>
      <c r="M4" s="66">
        <v>2000</v>
      </c>
      <c r="N4" s="66">
        <v>2001</v>
      </c>
      <c r="O4" s="66">
        <v>2002</v>
      </c>
      <c r="P4" s="66">
        <v>2003</v>
      </c>
      <c r="Q4" s="66">
        <v>2004</v>
      </c>
      <c r="R4" s="66">
        <v>2005</v>
      </c>
      <c r="S4" s="66">
        <v>2006</v>
      </c>
      <c r="T4" s="66">
        <v>2007</v>
      </c>
      <c r="U4" s="66">
        <v>2008</v>
      </c>
      <c r="V4" s="66">
        <v>2009</v>
      </c>
      <c r="W4" s="66">
        <v>2010</v>
      </c>
      <c r="X4" s="66">
        <v>2011</v>
      </c>
      <c r="Y4" s="66">
        <v>2012</v>
      </c>
      <c r="Z4" s="66">
        <v>2013</v>
      </c>
      <c r="AA4" s="66">
        <v>2014</v>
      </c>
      <c r="AB4" s="66">
        <v>2015</v>
      </c>
      <c r="AC4" s="66">
        <v>2016</v>
      </c>
      <c r="AD4" s="66">
        <v>2017</v>
      </c>
    </row>
    <row r="5" spans="2:32" ht="18" x14ac:dyDescent="0.2">
      <c r="B5" s="5" t="s">
        <v>170</v>
      </c>
      <c r="C5" s="67">
        <v>32891.153937107352</v>
      </c>
      <c r="D5" s="67">
        <v>33620.299313629585</v>
      </c>
      <c r="E5" s="67">
        <v>33430.833135578534</v>
      </c>
      <c r="F5" s="67">
        <v>33661.659964868377</v>
      </c>
      <c r="G5" s="67">
        <v>34784.107531857713</v>
      </c>
      <c r="H5" s="67">
        <v>35804.776011158858</v>
      </c>
      <c r="I5" s="67">
        <v>37421.405465810909</v>
      </c>
      <c r="J5" s="67">
        <v>38763.147995945379</v>
      </c>
      <c r="K5" s="67">
        <v>40659.230767045105</v>
      </c>
      <c r="L5" s="67">
        <v>42386.763868415466</v>
      </c>
      <c r="M5" s="67">
        <v>45199.948432745296</v>
      </c>
      <c r="N5" s="67">
        <v>47562.033217825505</v>
      </c>
      <c r="O5" s="67">
        <v>46033.059038335974</v>
      </c>
      <c r="P5" s="67">
        <v>45636.66938066185</v>
      </c>
      <c r="Q5" s="67">
        <v>46127.982241869227</v>
      </c>
      <c r="R5" s="67">
        <v>48120.027908803066</v>
      </c>
      <c r="S5" s="67">
        <v>47564.582185809653</v>
      </c>
      <c r="T5" s="67">
        <v>47635.942327577657</v>
      </c>
      <c r="U5" s="67">
        <v>47315.986026043473</v>
      </c>
      <c r="V5" s="67">
        <v>42109.489383312321</v>
      </c>
      <c r="W5" s="67">
        <v>41677.627037612918</v>
      </c>
      <c r="X5" s="67">
        <v>38000.47347226394</v>
      </c>
      <c r="Y5" s="67">
        <v>38178.915066968257</v>
      </c>
      <c r="Z5" s="67">
        <v>37165.943133230045</v>
      </c>
      <c r="AA5" s="67">
        <v>36670.833760443813</v>
      </c>
      <c r="AB5" s="67">
        <v>38429.323570529268</v>
      </c>
      <c r="AC5" s="67">
        <v>39894.737833416664</v>
      </c>
      <c r="AD5" s="67">
        <v>38727.588070813908</v>
      </c>
    </row>
    <row r="6" spans="2:32" ht="18" x14ac:dyDescent="0.2">
      <c r="B6" s="5" t="s">
        <v>171</v>
      </c>
      <c r="C6" s="67">
        <v>37052.991231416534</v>
      </c>
      <c r="D6" s="67">
        <v>37567.723930149696</v>
      </c>
      <c r="E6" s="67">
        <v>37210.370888469653</v>
      </c>
      <c r="F6" s="67">
        <v>36987.566576899968</v>
      </c>
      <c r="G6" s="67">
        <v>38595.06250209568</v>
      </c>
      <c r="H6" s="67">
        <v>40068.074283768859</v>
      </c>
      <c r="I6" s="67">
        <v>41601.686089156152</v>
      </c>
      <c r="J6" s="67">
        <v>42150.962490459613</v>
      </c>
      <c r="K6" s="67">
        <v>44045.276811319069</v>
      </c>
      <c r="L6" s="67">
        <v>45770.634882676401</v>
      </c>
      <c r="M6" s="67">
        <v>50227.876653880579</v>
      </c>
      <c r="N6" s="67">
        <v>52569.243936753155</v>
      </c>
      <c r="O6" s="67">
        <v>51394.057252629136</v>
      </c>
      <c r="P6" s="67">
        <v>51156.283996161823</v>
      </c>
      <c r="Q6" s="67">
        <v>50230.83116389018</v>
      </c>
      <c r="R6" s="67">
        <v>52981.666932117514</v>
      </c>
      <c r="S6" s="67">
        <v>52877.21025557239</v>
      </c>
      <c r="T6" s="67">
        <v>51958.057033142431</v>
      </c>
      <c r="U6" s="67">
        <v>51326.787750377262</v>
      </c>
      <c r="V6" s="67">
        <v>45697.119980201802</v>
      </c>
      <c r="W6" s="67">
        <v>45927.001384119816</v>
      </c>
      <c r="X6" s="67">
        <v>41601.163676941156</v>
      </c>
      <c r="Y6" s="67">
        <v>41591.076107245841</v>
      </c>
      <c r="Z6" s="67">
        <v>41039.033718936604</v>
      </c>
      <c r="AA6" s="67">
        <v>39796.330687029462</v>
      </c>
      <c r="AB6" s="67">
        <v>42319.087764598873</v>
      </c>
      <c r="AC6" s="67">
        <v>42883.55976613341</v>
      </c>
      <c r="AD6" s="67">
        <v>43629.770948749596</v>
      </c>
    </row>
    <row r="7" spans="2:32" ht="18" x14ac:dyDescent="0.2">
      <c r="B7" s="5" t="s">
        <v>172</v>
      </c>
      <c r="C7" s="67">
        <v>14760.959233677006</v>
      </c>
      <c r="D7" s="67">
        <v>14942.827406850536</v>
      </c>
      <c r="E7" s="67">
        <v>15056.177118274587</v>
      </c>
      <c r="F7" s="67">
        <v>15072.735564915485</v>
      </c>
      <c r="G7" s="67">
        <v>14991.516572313873</v>
      </c>
      <c r="H7" s="67">
        <v>15003.562579823934</v>
      </c>
      <c r="I7" s="67">
        <v>15242.051244630189</v>
      </c>
      <c r="J7" s="67">
        <v>15210.618257595692</v>
      </c>
      <c r="K7" s="67">
        <v>15441.519087746738</v>
      </c>
      <c r="L7" s="67">
        <v>14939.165362495354</v>
      </c>
      <c r="M7" s="67">
        <v>14345.689763714567</v>
      </c>
      <c r="N7" s="67">
        <v>14371.300083692578</v>
      </c>
      <c r="O7" s="67">
        <v>14270.478668947535</v>
      </c>
      <c r="P7" s="67">
        <v>14873.854150192505</v>
      </c>
      <c r="Q7" s="67">
        <v>13911.174534108693</v>
      </c>
      <c r="R7" s="67">
        <v>13590.518268660438</v>
      </c>
      <c r="S7" s="67">
        <v>13538.014950253448</v>
      </c>
      <c r="T7" s="67">
        <v>12884.229253884096</v>
      </c>
      <c r="U7" s="67">
        <v>12684.290706112368</v>
      </c>
      <c r="V7" s="67">
        <v>12309.986972295852</v>
      </c>
      <c r="W7" s="67">
        <v>12068.982493286148</v>
      </c>
      <c r="X7" s="67">
        <v>12033.141640687314</v>
      </c>
      <c r="Y7" s="67">
        <v>12337.300700717771</v>
      </c>
      <c r="Z7" s="67">
        <v>12674.489933242245</v>
      </c>
      <c r="AA7" s="67">
        <v>12980.719566532025</v>
      </c>
      <c r="AB7" s="67">
        <v>13321.23559555636</v>
      </c>
      <c r="AC7" s="67">
        <v>13715.368791517374</v>
      </c>
      <c r="AD7" s="67">
        <v>14034.246647485628</v>
      </c>
    </row>
    <row r="8" spans="2:32" ht="18" x14ac:dyDescent="0.2">
      <c r="B8" s="5" t="s">
        <v>173</v>
      </c>
      <c r="C8" s="67">
        <v>15221.824831362579</v>
      </c>
      <c r="D8" s="67">
        <v>15380.143914091088</v>
      </c>
      <c r="E8" s="67">
        <v>15465.052943118042</v>
      </c>
      <c r="F8" s="67">
        <v>15545.54470363299</v>
      </c>
      <c r="G8" s="67">
        <v>15438.718763007646</v>
      </c>
      <c r="H8" s="67">
        <v>15461.240428740306</v>
      </c>
      <c r="I8" s="67">
        <v>15724.887103106861</v>
      </c>
      <c r="J8" s="67">
        <v>15623.975311265191</v>
      </c>
      <c r="K8" s="67">
        <v>15832.465160848444</v>
      </c>
      <c r="L8" s="67">
        <v>15309.887080349876</v>
      </c>
      <c r="M8" s="67">
        <v>14774.75671283223</v>
      </c>
      <c r="N8" s="67">
        <v>14883.545498213241</v>
      </c>
      <c r="O8" s="67">
        <v>14651.444172294468</v>
      </c>
      <c r="P8" s="67">
        <v>15427.443440079056</v>
      </c>
      <c r="Q8" s="67">
        <v>14420.839697714744</v>
      </c>
      <c r="R8" s="67">
        <v>14089.912215878725</v>
      </c>
      <c r="S8" s="67">
        <v>13977.383197562755</v>
      </c>
      <c r="T8" s="67">
        <v>13295.772354547473</v>
      </c>
      <c r="U8" s="67">
        <v>13083.502718433503</v>
      </c>
      <c r="V8" s="67">
        <v>12712.38290704069</v>
      </c>
      <c r="W8" s="67">
        <v>12694.878810878739</v>
      </c>
      <c r="X8" s="67">
        <v>12484.556322705635</v>
      </c>
      <c r="Y8" s="67">
        <v>12706.638451049559</v>
      </c>
      <c r="Z8" s="67">
        <v>13098.581415155068</v>
      </c>
      <c r="AA8" s="67">
        <v>13402.018607877288</v>
      </c>
      <c r="AB8" s="67">
        <v>13741.734800629565</v>
      </c>
      <c r="AC8" s="67">
        <v>14096.758993003228</v>
      </c>
      <c r="AD8" s="67">
        <v>14671.513151269375</v>
      </c>
    </row>
    <row r="9" spans="2:32" ht="18" x14ac:dyDescent="0.2">
      <c r="B9" s="5" t="s">
        <v>174</v>
      </c>
      <c r="C9" s="67">
        <v>7729.7170673948749</v>
      </c>
      <c r="D9" s="67">
        <v>7483.9915054570856</v>
      </c>
      <c r="E9" s="67">
        <v>7407.0264097301069</v>
      </c>
      <c r="F9" s="67">
        <v>7529.8098826498826</v>
      </c>
      <c r="G9" s="67">
        <v>7789.8820387926553</v>
      </c>
      <c r="H9" s="67">
        <v>8083.6790756583541</v>
      </c>
      <c r="I9" s="67">
        <v>8199.904113323355</v>
      </c>
      <c r="J9" s="67">
        <v>8086.538613449995</v>
      </c>
      <c r="K9" s="67">
        <v>8511.967350465904</v>
      </c>
      <c r="L9" s="67">
        <v>8270.6613815923884</v>
      </c>
      <c r="M9" s="67">
        <v>7964.3552062851431</v>
      </c>
      <c r="N9" s="67">
        <v>7475.6996786789414</v>
      </c>
      <c r="O9" s="67">
        <v>7131.4516200358803</v>
      </c>
      <c r="P9" s="67">
        <v>7018.8021838307632</v>
      </c>
      <c r="Q9" s="67">
        <v>6921.1244806618051</v>
      </c>
      <c r="R9" s="67">
        <v>6763.0170467335465</v>
      </c>
      <c r="S9" s="67">
        <v>6499.7180330086521</v>
      </c>
      <c r="T9" s="67">
        <v>6323.3725117000768</v>
      </c>
      <c r="U9" s="67">
        <v>6265.4784611114792</v>
      </c>
      <c r="V9" s="67">
        <v>6090.882941437294</v>
      </c>
      <c r="W9" s="67">
        <v>6350.1465190231875</v>
      </c>
      <c r="X9" s="67">
        <v>5940.9971449894974</v>
      </c>
      <c r="Y9" s="67">
        <v>6100.5696879529196</v>
      </c>
      <c r="Z9" s="67">
        <v>6541.4047359815495</v>
      </c>
      <c r="AA9" s="67">
        <v>6360.9025112642084</v>
      </c>
      <c r="AB9" s="67">
        <v>6359.4211635342954</v>
      </c>
      <c r="AC9" s="67">
        <v>6469.4010056089855</v>
      </c>
      <c r="AD9" s="67">
        <v>6750.9113467478828</v>
      </c>
    </row>
    <row r="10" spans="2:32" ht="18" x14ac:dyDescent="0.2">
      <c r="B10" s="5" t="s">
        <v>175</v>
      </c>
      <c r="C10" s="67">
        <v>7874.9919112445768</v>
      </c>
      <c r="D10" s="67">
        <v>7650.1356687748084</v>
      </c>
      <c r="E10" s="67">
        <v>7538.0922591315848</v>
      </c>
      <c r="F10" s="67">
        <v>7674.7618983863449</v>
      </c>
      <c r="G10" s="67">
        <v>7943.7518286392187</v>
      </c>
      <c r="H10" s="67">
        <v>8276.711433407967</v>
      </c>
      <c r="I10" s="67">
        <v>8385.2351485165109</v>
      </c>
      <c r="J10" s="67">
        <v>8289.101822184597</v>
      </c>
      <c r="K10" s="67">
        <v>8704.0325738953779</v>
      </c>
      <c r="L10" s="67">
        <v>8455.6259869754958</v>
      </c>
      <c r="M10" s="67">
        <v>8167.1981203609676</v>
      </c>
      <c r="N10" s="67">
        <v>7713.1193523291759</v>
      </c>
      <c r="O10" s="67">
        <v>7391.9993151390227</v>
      </c>
      <c r="P10" s="67">
        <v>7325.5684045503185</v>
      </c>
      <c r="Q10" s="67">
        <v>7209.3498735692092</v>
      </c>
      <c r="R10" s="67">
        <v>7063.5278374057552</v>
      </c>
      <c r="S10" s="67">
        <v>6800.0085060923693</v>
      </c>
      <c r="T10" s="67">
        <v>6624.3466632902828</v>
      </c>
      <c r="U10" s="67">
        <v>6596.0371671081493</v>
      </c>
      <c r="V10" s="67">
        <v>6448.6152049762095</v>
      </c>
      <c r="W10" s="67">
        <v>6796.588248236535</v>
      </c>
      <c r="X10" s="67">
        <v>6344.9269390854988</v>
      </c>
      <c r="Y10" s="67">
        <v>6495.4673797955475</v>
      </c>
      <c r="Z10" s="67">
        <v>6967.0494036624959</v>
      </c>
      <c r="AA10" s="67">
        <v>6779.1444983532383</v>
      </c>
      <c r="AB10" s="67">
        <v>6782.5398008109805</v>
      </c>
      <c r="AC10" s="67">
        <v>6865.6547512300522</v>
      </c>
      <c r="AD10" s="67">
        <v>7208.7282892149951</v>
      </c>
    </row>
    <row r="11" spans="2:32" x14ac:dyDescent="0.2">
      <c r="B11" s="5" t="s">
        <v>1</v>
      </c>
      <c r="C11" s="67">
        <v>1.23409233310224</v>
      </c>
      <c r="D11" s="67">
        <v>1.40711876279489</v>
      </c>
      <c r="E11" s="67">
        <v>1.65460506186319</v>
      </c>
      <c r="F11" s="67">
        <v>3.5910742737369099</v>
      </c>
      <c r="G11" s="67">
        <v>10.95632901169683</v>
      </c>
      <c r="H11" s="67">
        <v>104.35853077110153</v>
      </c>
      <c r="I11" s="67">
        <v>173.84532119128187</v>
      </c>
      <c r="J11" s="67">
        <v>290.88735321434518</v>
      </c>
      <c r="K11" s="67">
        <v>388.77937324764594</v>
      </c>
      <c r="L11" s="67">
        <v>389.30367602281694</v>
      </c>
      <c r="M11" s="67">
        <v>469.72518066937693</v>
      </c>
      <c r="N11" s="67">
        <v>600.31025907033256</v>
      </c>
      <c r="O11" s="67">
        <v>614.71453430494171</v>
      </c>
      <c r="P11" s="67">
        <v>690.71497750703247</v>
      </c>
      <c r="Q11" s="67">
        <v>685.32024269268527</v>
      </c>
      <c r="R11" s="67">
        <v>679.92242313177917</v>
      </c>
      <c r="S11" s="67">
        <v>900.53996803994744</v>
      </c>
      <c r="T11" s="67">
        <v>906.24654797257654</v>
      </c>
      <c r="U11" s="67">
        <v>845.24774180102247</v>
      </c>
      <c r="V11" s="67">
        <v>914.06647702718988</v>
      </c>
      <c r="W11" s="67">
        <v>928.4111853654839</v>
      </c>
      <c r="X11" s="67">
        <v>953.21855087257381</v>
      </c>
      <c r="Y11" s="67">
        <v>946.99618655831262</v>
      </c>
      <c r="Z11" s="67">
        <v>975.60054380848089</v>
      </c>
      <c r="AA11" s="67">
        <v>1044.1516502685913</v>
      </c>
      <c r="AB11" s="67">
        <v>1035.8863654026873</v>
      </c>
      <c r="AC11" s="67">
        <v>1113.078820872518</v>
      </c>
      <c r="AD11" s="67">
        <v>1143.304221727552</v>
      </c>
    </row>
    <row r="12" spans="2:32" x14ac:dyDescent="0.2">
      <c r="B12" s="5" t="s">
        <v>2</v>
      </c>
      <c r="C12" s="67">
        <v>0.11977</v>
      </c>
      <c r="D12" s="67">
        <v>9.8685170000000006</v>
      </c>
      <c r="E12" s="67">
        <v>19.617263999999999</v>
      </c>
      <c r="F12" s="67">
        <v>39.114758000000002</v>
      </c>
      <c r="G12" s="67">
        <v>58.612251999999998</v>
      </c>
      <c r="H12" s="67">
        <v>97.607240000000004</v>
      </c>
      <c r="I12" s="67">
        <v>133.28886</v>
      </c>
      <c r="J12" s="67">
        <v>169.01223999999999</v>
      </c>
      <c r="K12" s="67">
        <v>79.216999999999999</v>
      </c>
      <c r="L12" s="67">
        <v>254.82238100000001</v>
      </c>
      <c r="M12" s="67">
        <v>397.75632999999999</v>
      </c>
      <c r="N12" s="67">
        <v>379.51398999999998</v>
      </c>
      <c r="O12" s="67">
        <v>267.89488999999998</v>
      </c>
      <c r="P12" s="67">
        <v>285.95057279999997</v>
      </c>
      <c r="Q12" s="67">
        <v>234.81345999999999</v>
      </c>
      <c r="R12" s="67">
        <v>216.38503</v>
      </c>
      <c r="S12" s="67">
        <v>190.95674</v>
      </c>
      <c r="T12" s="67">
        <v>168.1002</v>
      </c>
      <c r="U12" s="67">
        <v>136.13625999999999</v>
      </c>
      <c r="V12" s="67">
        <v>83.632750000000001</v>
      </c>
      <c r="W12" s="67">
        <v>46.583799999999997</v>
      </c>
      <c r="X12" s="67">
        <v>15.8758</v>
      </c>
      <c r="Y12" s="67">
        <v>9.5590577777777295</v>
      </c>
      <c r="Z12" s="67">
        <v>8.3243555555555702</v>
      </c>
      <c r="AA12" s="67">
        <v>3.5626101010101001</v>
      </c>
      <c r="AB12" s="67">
        <v>20.497364646464689</v>
      </c>
      <c r="AC12" s="67">
        <v>37.356925454545468</v>
      </c>
      <c r="AD12" s="67">
        <v>47.195406868686852</v>
      </c>
    </row>
    <row r="13" spans="2:32" ht="18" x14ac:dyDescent="0.2">
      <c r="B13" s="5" t="s">
        <v>176</v>
      </c>
      <c r="C13" s="67">
        <v>33.879341871144</v>
      </c>
      <c r="D13" s="67">
        <v>38.868300452352003</v>
      </c>
      <c r="E13" s="67">
        <v>43.857073447944003</v>
      </c>
      <c r="F13" s="67">
        <v>52.904062713384</v>
      </c>
      <c r="G13" s="67">
        <v>61.950870086123999</v>
      </c>
      <c r="H13" s="67">
        <v>79.114297385376005</v>
      </c>
      <c r="I13" s="67">
        <v>97.463146411427999</v>
      </c>
      <c r="J13" s="67">
        <v>126.117418947468</v>
      </c>
      <c r="K13" s="67">
        <v>88.735625857212</v>
      </c>
      <c r="L13" s="67">
        <v>64.187018088480002</v>
      </c>
      <c r="M13" s="67">
        <v>51.757147576439998</v>
      </c>
      <c r="N13" s="67">
        <v>64.626887557931994</v>
      </c>
      <c r="O13" s="67">
        <v>64.482268015439999</v>
      </c>
      <c r="P13" s="67">
        <v>109.954627098972</v>
      </c>
      <c r="Q13" s="67">
        <v>65.342058738443995</v>
      </c>
      <c r="R13" s="67">
        <v>96.781420372620005</v>
      </c>
      <c r="S13" s="67">
        <v>60.206194326732003</v>
      </c>
      <c r="T13" s="67">
        <v>62.938827020723998</v>
      </c>
      <c r="U13" s="67">
        <v>54.687742983168</v>
      </c>
      <c r="V13" s="67">
        <v>39.175254860088003</v>
      </c>
      <c r="W13" s="67">
        <v>33.092865865523997</v>
      </c>
      <c r="X13" s="67">
        <v>45.486826563611999</v>
      </c>
      <c r="Y13" s="67">
        <v>37.412572091388</v>
      </c>
      <c r="Z13" s="67">
        <v>43.551097219943998</v>
      </c>
      <c r="AA13" s="67">
        <v>37.405771159415998</v>
      </c>
      <c r="AB13" s="67">
        <v>44.487445070904002</v>
      </c>
      <c r="AC13" s="67">
        <v>39.297221696051999</v>
      </c>
      <c r="AD13" s="67">
        <v>39.218223253307997</v>
      </c>
    </row>
    <row r="14" spans="2:32" ht="18" x14ac:dyDescent="0.2">
      <c r="B14" s="5" t="s">
        <v>177</v>
      </c>
      <c r="C14" s="67" t="s">
        <v>132</v>
      </c>
      <c r="D14" s="67" t="s">
        <v>132</v>
      </c>
      <c r="E14" s="67" t="s">
        <v>132</v>
      </c>
      <c r="F14" s="67" t="s">
        <v>132</v>
      </c>
      <c r="G14" s="67" t="s">
        <v>132</v>
      </c>
      <c r="H14" s="67">
        <v>4.3743333333959997</v>
      </c>
      <c r="I14" s="67">
        <v>4.7190000000639998</v>
      </c>
      <c r="J14" s="67">
        <v>6.1086666666719998</v>
      </c>
      <c r="K14" s="67">
        <v>4.1910000000399998</v>
      </c>
      <c r="L14" s="67">
        <v>3.7876666665880001</v>
      </c>
      <c r="M14" s="67">
        <v>49.174799999999998</v>
      </c>
      <c r="N14" s="67">
        <v>21.775200000000002</v>
      </c>
      <c r="O14" s="67">
        <v>46.577599999999997</v>
      </c>
      <c r="P14" s="67">
        <v>46.629199999999997</v>
      </c>
      <c r="Q14" s="67">
        <v>18.077200000000001</v>
      </c>
      <c r="R14" s="67">
        <v>28.38</v>
      </c>
      <c r="S14" s="67">
        <v>28.207999999999998</v>
      </c>
      <c r="T14" s="67">
        <v>37.667999999999999</v>
      </c>
      <c r="U14" s="67" t="s">
        <v>132</v>
      </c>
      <c r="V14" s="67" t="s">
        <v>132</v>
      </c>
      <c r="W14" s="67" t="s">
        <v>132</v>
      </c>
      <c r="X14" s="67" t="s">
        <v>132</v>
      </c>
      <c r="Y14" s="67">
        <v>0.78082539687999997</v>
      </c>
      <c r="Z14" s="67">
        <v>0.90095238093600005</v>
      </c>
      <c r="AA14" s="67">
        <v>0.96101587296400004</v>
      </c>
      <c r="AB14" s="67">
        <v>0.96101587296400004</v>
      </c>
      <c r="AC14" s="67">
        <v>0.96101587296400004</v>
      </c>
      <c r="AD14" s="67">
        <v>1.2613333332759999</v>
      </c>
    </row>
    <row r="15" spans="2:32" x14ac:dyDescent="0.2">
      <c r="B15" s="61" t="s">
        <v>11</v>
      </c>
      <c r="C15" s="68">
        <v>55417.063442383478</v>
      </c>
      <c r="D15" s="68">
        <v>56097.26216215235</v>
      </c>
      <c r="E15" s="68">
        <v>55959.165606093033</v>
      </c>
      <c r="F15" s="68">
        <v>56359.81530742086</v>
      </c>
      <c r="G15" s="68">
        <v>57697.025594062055</v>
      </c>
      <c r="H15" s="68">
        <v>59177.472068131021</v>
      </c>
      <c r="I15" s="68">
        <v>61272.677151367228</v>
      </c>
      <c r="J15" s="68">
        <v>62652.430545819552</v>
      </c>
      <c r="K15" s="68">
        <v>65173.640204362644</v>
      </c>
      <c r="L15" s="68">
        <v>66308.691354281094</v>
      </c>
      <c r="M15" s="68">
        <v>68478.406860990828</v>
      </c>
      <c r="N15" s="68">
        <v>70475.259316825293</v>
      </c>
      <c r="O15" s="68">
        <v>68428.658619639769</v>
      </c>
      <c r="P15" s="68">
        <v>68662.575092091123</v>
      </c>
      <c r="Q15" s="68">
        <v>67963.834218070857</v>
      </c>
      <c r="R15" s="68">
        <v>69495.032097701449</v>
      </c>
      <c r="S15" s="68">
        <v>68782.226071438432</v>
      </c>
      <c r="T15" s="68">
        <v>68018.497668155134</v>
      </c>
      <c r="U15" s="68">
        <v>67301.826938051512</v>
      </c>
      <c r="V15" s="68">
        <v>61547.23377893275</v>
      </c>
      <c r="W15" s="68">
        <v>61104.843901153261</v>
      </c>
      <c r="X15" s="68">
        <v>56989.193435376939</v>
      </c>
      <c r="Y15" s="68">
        <v>57611.534097463307</v>
      </c>
      <c r="Z15" s="68">
        <v>57410.21475141876</v>
      </c>
      <c r="AA15" s="68">
        <v>57098.536885642032</v>
      </c>
      <c r="AB15" s="68">
        <v>59211.812520612941</v>
      </c>
      <c r="AC15" s="68">
        <v>61270.201614439102</v>
      </c>
      <c r="AD15" s="68">
        <v>60743.725250230236</v>
      </c>
      <c r="AE15" s="62"/>
    </row>
    <row r="16" spans="2:32" x14ac:dyDescent="0.2">
      <c r="B16" s="5" t="s">
        <v>13</v>
      </c>
      <c r="C16" s="67">
        <v>60185.041178227933</v>
      </c>
      <c r="D16" s="67">
        <v>60648.147449230739</v>
      </c>
      <c r="E16" s="67">
        <v>60278.645033229084</v>
      </c>
      <c r="F16" s="67">
        <v>60303.483073906427</v>
      </c>
      <c r="G16" s="67">
        <v>62109.052544840364</v>
      </c>
      <c r="H16" s="67">
        <v>64091.480547406944</v>
      </c>
      <c r="I16" s="67">
        <v>66121.124668382239</v>
      </c>
      <c r="J16" s="67">
        <v>66656.165302737878</v>
      </c>
      <c r="K16" s="67">
        <v>69142.697545167757</v>
      </c>
      <c r="L16" s="67">
        <v>70248.248691779736</v>
      </c>
      <c r="M16" s="67">
        <v>74138.244945319602</v>
      </c>
      <c r="N16" s="67">
        <v>76232.135123923843</v>
      </c>
      <c r="O16" s="67">
        <v>74431.170032383001</v>
      </c>
      <c r="P16" s="67">
        <v>75042.545218197207</v>
      </c>
      <c r="Q16" s="67">
        <v>72864.573696605265</v>
      </c>
      <c r="R16" s="67">
        <v>75156.575858906464</v>
      </c>
      <c r="S16" s="67">
        <v>74834.512861594223</v>
      </c>
      <c r="T16" s="67">
        <v>73053.129625973525</v>
      </c>
      <c r="U16" s="67">
        <v>72042.399380703166</v>
      </c>
      <c r="V16" s="67">
        <v>65894.992574106014</v>
      </c>
      <c r="W16" s="67">
        <v>66426.556294466034</v>
      </c>
      <c r="X16" s="67">
        <v>61445.228116168422</v>
      </c>
      <c r="Y16" s="67">
        <v>61787.930579915235</v>
      </c>
      <c r="Z16" s="67">
        <v>62133.041486719114</v>
      </c>
      <c r="AA16" s="67">
        <v>61063.57484066191</v>
      </c>
      <c r="AB16" s="67">
        <v>63945.194557032381</v>
      </c>
      <c r="AC16" s="67">
        <v>65036.667494262714</v>
      </c>
      <c r="AD16" s="67">
        <v>66740.991574416897</v>
      </c>
    </row>
    <row r="17" spans="2:30" x14ac:dyDescent="0.2"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</row>
    <row r="18" spans="2:30" x14ac:dyDescent="0.2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</row>
    <row r="19" spans="2:30" x14ac:dyDescent="0.2">
      <c r="B19" s="61" t="s">
        <v>163</v>
      </c>
      <c r="E19" s="64"/>
    </row>
    <row r="20" spans="2:30" x14ac:dyDescent="0.2">
      <c r="B20" s="11" t="s">
        <v>168</v>
      </c>
      <c r="E20" s="64"/>
    </row>
    <row r="22" spans="2:30" x14ac:dyDescent="0.2">
      <c r="B22" s="66" t="s">
        <v>0</v>
      </c>
      <c r="C22" s="66">
        <v>1990</v>
      </c>
      <c r="D22" s="66">
        <v>1991</v>
      </c>
      <c r="E22" s="66">
        <v>1992</v>
      </c>
      <c r="F22" s="66">
        <v>1993</v>
      </c>
      <c r="G22" s="66">
        <v>1994</v>
      </c>
      <c r="H22" s="66">
        <v>1995</v>
      </c>
      <c r="I22" s="66">
        <v>1996</v>
      </c>
      <c r="J22" s="66">
        <v>1997</v>
      </c>
      <c r="K22" s="66">
        <v>1998</v>
      </c>
      <c r="L22" s="66">
        <v>1999</v>
      </c>
      <c r="M22" s="66">
        <v>2000</v>
      </c>
      <c r="N22" s="66">
        <v>2001</v>
      </c>
      <c r="O22" s="66">
        <v>2002</v>
      </c>
      <c r="P22" s="66">
        <v>2003</v>
      </c>
      <c r="Q22" s="66">
        <v>2004</v>
      </c>
      <c r="R22" s="66">
        <v>2005</v>
      </c>
      <c r="S22" s="66">
        <v>2006</v>
      </c>
      <c r="T22" s="66">
        <v>2007</v>
      </c>
      <c r="U22" s="66">
        <v>2008</v>
      </c>
      <c r="V22" s="66">
        <v>2009</v>
      </c>
      <c r="W22" s="66">
        <v>2010</v>
      </c>
      <c r="X22" s="66">
        <v>2011</v>
      </c>
      <c r="Y22" s="66">
        <v>2012</v>
      </c>
      <c r="Z22" s="66">
        <v>2013</v>
      </c>
      <c r="AA22" s="66">
        <v>2014</v>
      </c>
      <c r="AB22" s="66">
        <v>2015</v>
      </c>
      <c r="AC22" s="66">
        <v>2016</v>
      </c>
      <c r="AD22" s="66">
        <v>2017</v>
      </c>
    </row>
    <row r="23" spans="2:30" ht="18" x14ac:dyDescent="0.2">
      <c r="B23" s="5" t="s">
        <v>170</v>
      </c>
      <c r="C23" s="67">
        <v>32944.327775679507</v>
      </c>
      <c r="D23" s="67">
        <v>33674.00924511232</v>
      </c>
      <c r="E23" s="67">
        <v>33494.928167137499</v>
      </c>
      <c r="F23" s="67">
        <v>33716.179014729671</v>
      </c>
      <c r="G23" s="67">
        <v>34838.152311976395</v>
      </c>
      <c r="H23" s="67">
        <v>35852.667119426915</v>
      </c>
      <c r="I23" s="67">
        <v>37469.148756684794</v>
      </c>
      <c r="J23" s="67">
        <v>38805.239112718693</v>
      </c>
      <c r="K23" s="67">
        <v>40708.849852402069</v>
      </c>
      <c r="L23" s="67">
        <v>42440.075984543924</v>
      </c>
      <c r="M23" s="67">
        <v>45248.99517538974</v>
      </c>
      <c r="N23" s="67">
        <v>47607.416520980361</v>
      </c>
      <c r="O23" s="67">
        <v>46081.984132888269</v>
      </c>
      <c r="P23" s="67">
        <v>45683.969444057497</v>
      </c>
      <c r="Q23" s="67">
        <v>46166.925550709995</v>
      </c>
      <c r="R23" s="67">
        <v>48155.535141545981</v>
      </c>
      <c r="S23" s="67">
        <v>47603.937815025747</v>
      </c>
      <c r="T23" s="67">
        <v>47665.129663178377</v>
      </c>
      <c r="U23" s="67">
        <v>47366.246099339158</v>
      </c>
      <c r="V23" s="67">
        <v>42179.538369539754</v>
      </c>
      <c r="W23" s="67">
        <v>41747.928597640843</v>
      </c>
      <c r="X23" s="67">
        <v>38052.222596305714</v>
      </c>
      <c r="Y23" s="67">
        <v>38209.591149616062</v>
      </c>
      <c r="Z23" s="67">
        <v>37235.302953448423</v>
      </c>
      <c r="AA23" s="67">
        <v>36785.32652052195</v>
      </c>
      <c r="AB23" s="67">
        <v>38545.330277051849</v>
      </c>
      <c r="AC23" s="67">
        <v>40029.836583845216</v>
      </c>
      <c r="AD23" s="67">
        <v>38910.192717045</v>
      </c>
    </row>
    <row r="24" spans="2:30" ht="18" x14ac:dyDescent="0.2">
      <c r="B24" s="5" t="s">
        <v>171</v>
      </c>
      <c r="C24" s="67">
        <v>37271.18052706452</v>
      </c>
      <c r="D24" s="67">
        <v>37784.562980172435</v>
      </c>
      <c r="E24" s="67">
        <v>37373.074049943854</v>
      </c>
      <c r="F24" s="67">
        <v>37426.750196335379</v>
      </c>
      <c r="G24" s="67">
        <v>38633.046154066222</v>
      </c>
      <c r="H24" s="67">
        <v>40464.459778449345</v>
      </c>
      <c r="I24" s="67">
        <v>41644.503707211123</v>
      </c>
      <c r="J24" s="67">
        <v>42364.227208579119</v>
      </c>
      <c r="K24" s="67">
        <v>44118.115741187037</v>
      </c>
      <c r="L24" s="67">
        <v>45950.411636935387</v>
      </c>
      <c r="M24" s="67">
        <v>50084.861026545768</v>
      </c>
      <c r="N24" s="67">
        <v>52818.925418333776</v>
      </c>
      <c r="O24" s="67">
        <v>51617.835906068402</v>
      </c>
      <c r="P24" s="67">
        <v>51254.710661633908</v>
      </c>
      <c r="Q24" s="67">
        <v>50643.414661638511</v>
      </c>
      <c r="R24" s="67">
        <v>53154.867929434142</v>
      </c>
      <c r="S24" s="67">
        <v>52715.278808296534</v>
      </c>
      <c r="T24" s="67">
        <v>52034.374241758313</v>
      </c>
      <c r="U24" s="67">
        <v>51241.962944519131</v>
      </c>
      <c r="V24" s="67">
        <v>45541.512295774563</v>
      </c>
      <c r="W24" s="67">
        <v>46176.303379979494</v>
      </c>
      <c r="X24" s="67">
        <v>41842.932446720253</v>
      </c>
      <c r="Y24" s="67">
        <v>41498.092156211475</v>
      </c>
      <c r="Z24" s="67">
        <v>40838.113811916046</v>
      </c>
      <c r="AA24" s="67">
        <v>39854.259258500737</v>
      </c>
      <c r="AB24" s="67">
        <v>42200.490087699603</v>
      </c>
      <c r="AC24" s="67">
        <v>42606.753195618083</v>
      </c>
      <c r="AD24" s="67">
        <v>43116.626018740957</v>
      </c>
    </row>
    <row r="25" spans="2:30" ht="18" x14ac:dyDescent="0.2">
      <c r="B25" s="5" t="s">
        <v>172</v>
      </c>
      <c r="C25" s="67">
        <v>14760.689672737451</v>
      </c>
      <c r="D25" s="67">
        <v>14940.445898355109</v>
      </c>
      <c r="E25" s="67">
        <v>15053.108015999776</v>
      </c>
      <c r="F25" s="67">
        <v>15069.056943794991</v>
      </c>
      <c r="G25" s="67">
        <v>14987.914723634358</v>
      </c>
      <c r="H25" s="67">
        <v>15000.473012367745</v>
      </c>
      <c r="I25" s="67">
        <v>15239.226895862499</v>
      </c>
      <c r="J25" s="67">
        <v>15208.400994325517</v>
      </c>
      <c r="K25" s="67">
        <v>15436.330401757832</v>
      </c>
      <c r="L25" s="67">
        <v>14933.19331871714</v>
      </c>
      <c r="M25" s="67">
        <v>14338.185407154053</v>
      </c>
      <c r="N25" s="67">
        <v>14363.828290445348</v>
      </c>
      <c r="O25" s="67">
        <v>14264.941071438301</v>
      </c>
      <c r="P25" s="67">
        <v>14865.761526134071</v>
      </c>
      <c r="Q25" s="67">
        <v>13904.705724120104</v>
      </c>
      <c r="R25" s="67">
        <v>13581.867895296236</v>
      </c>
      <c r="S25" s="67">
        <v>13544.426477914465</v>
      </c>
      <c r="T25" s="67">
        <v>12879.578964565751</v>
      </c>
      <c r="U25" s="67">
        <v>12676.402274156097</v>
      </c>
      <c r="V25" s="67">
        <v>12322.585628499719</v>
      </c>
      <c r="W25" s="67">
        <v>12070.122676905308</v>
      </c>
      <c r="X25" s="67">
        <v>12037.560276918315</v>
      </c>
      <c r="Y25" s="67">
        <v>12336.889143413817</v>
      </c>
      <c r="Z25" s="67">
        <v>12672.865744661105</v>
      </c>
      <c r="AA25" s="67">
        <v>12966.845444216331</v>
      </c>
      <c r="AB25" s="67">
        <v>13290.143675484524</v>
      </c>
      <c r="AC25" s="67">
        <v>13678.844203009201</v>
      </c>
      <c r="AD25" s="67">
        <v>13991.909794861293</v>
      </c>
    </row>
    <row r="26" spans="2:30" ht="18" x14ac:dyDescent="0.2">
      <c r="B26" s="5" t="s">
        <v>173</v>
      </c>
      <c r="C26" s="67">
        <v>15211.227490709904</v>
      </c>
      <c r="D26" s="67">
        <v>15368.153192465044</v>
      </c>
      <c r="E26" s="67">
        <v>15452.83703032855</v>
      </c>
      <c r="F26" s="67">
        <v>15527.927888159264</v>
      </c>
      <c r="G26" s="67">
        <v>15423.574741176961</v>
      </c>
      <c r="H26" s="67">
        <v>15444.824218514625</v>
      </c>
      <c r="I26" s="67">
        <v>15712.074101332952</v>
      </c>
      <c r="J26" s="67">
        <v>15614.298102583567</v>
      </c>
      <c r="K26" s="67">
        <v>15822.031680126833</v>
      </c>
      <c r="L26" s="67">
        <v>15297.112894308957</v>
      </c>
      <c r="M26" s="67">
        <v>14764.763026526076</v>
      </c>
      <c r="N26" s="67">
        <v>14873.665326772971</v>
      </c>
      <c r="O26" s="67">
        <v>14643.935277760093</v>
      </c>
      <c r="P26" s="67">
        <v>15431.30012437428</v>
      </c>
      <c r="Q26" s="67">
        <v>14415.360709142515</v>
      </c>
      <c r="R26" s="67">
        <v>14072.064635872524</v>
      </c>
      <c r="S26" s="67">
        <v>13968.889328396941</v>
      </c>
      <c r="T26" s="67">
        <v>13286.973049195683</v>
      </c>
      <c r="U26" s="67">
        <v>13059.954945761096</v>
      </c>
      <c r="V26" s="67">
        <v>12712.052667204189</v>
      </c>
      <c r="W26" s="67">
        <v>12720.379526960971</v>
      </c>
      <c r="X26" s="67">
        <v>12496.512980166952</v>
      </c>
      <c r="Y26" s="67">
        <v>12708.212220130708</v>
      </c>
      <c r="Z26" s="67">
        <v>13112.795907294734</v>
      </c>
      <c r="AA26" s="67">
        <v>13419.092478752138</v>
      </c>
      <c r="AB26" s="67">
        <v>13729.611200133617</v>
      </c>
      <c r="AC26" s="67">
        <v>14084.421494211489</v>
      </c>
      <c r="AD26" s="67">
        <v>14660.681087862593</v>
      </c>
    </row>
    <row r="27" spans="2:30" ht="18" x14ac:dyDescent="0.2">
      <c r="B27" s="5" t="s">
        <v>174</v>
      </c>
      <c r="C27" s="67">
        <v>7728.687635672899</v>
      </c>
      <c r="D27" s="67">
        <v>7482.9649227862574</v>
      </c>
      <c r="E27" s="67">
        <v>7400.9180634323957</v>
      </c>
      <c r="F27" s="67">
        <v>7524.6372123018709</v>
      </c>
      <c r="G27" s="67">
        <v>7785.1763376680974</v>
      </c>
      <c r="H27" s="67">
        <v>8084.7240027887428</v>
      </c>
      <c r="I27" s="67">
        <v>8199.479207293165</v>
      </c>
      <c r="J27" s="67">
        <v>8091.5889707260621</v>
      </c>
      <c r="K27" s="67">
        <v>8512.6908657197782</v>
      </c>
      <c r="L27" s="67">
        <v>8268.9234800506165</v>
      </c>
      <c r="M27" s="67">
        <v>7958.0718416627078</v>
      </c>
      <c r="N27" s="67">
        <v>7468.007212714976</v>
      </c>
      <c r="O27" s="67">
        <v>7123.9271894769254</v>
      </c>
      <c r="P27" s="67">
        <v>7011.9581547110529</v>
      </c>
      <c r="Q27" s="67">
        <v>6915.6855616620433</v>
      </c>
      <c r="R27" s="67">
        <v>6762.021693132262</v>
      </c>
      <c r="S27" s="67">
        <v>6497.7493993645858</v>
      </c>
      <c r="T27" s="67">
        <v>6322.8305823655737</v>
      </c>
      <c r="U27" s="67">
        <v>6265.7339375999563</v>
      </c>
      <c r="V27" s="67">
        <v>6092.4775908705506</v>
      </c>
      <c r="W27" s="67">
        <v>6345.5853214271674</v>
      </c>
      <c r="X27" s="67">
        <v>5938.6734569576283</v>
      </c>
      <c r="Y27" s="67">
        <v>6097.938516209686</v>
      </c>
      <c r="Z27" s="67">
        <v>6536.8202466862276</v>
      </c>
      <c r="AA27" s="67">
        <v>6356.3161967870246</v>
      </c>
      <c r="AB27" s="67">
        <v>6354.9939205051414</v>
      </c>
      <c r="AC27" s="67">
        <v>6465.7989067225872</v>
      </c>
      <c r="AD27" s="67">
        <v>6748.9620640721323</v>
      </c>
    </row>
    <row r="28" spans="2:30" ht="18" x14ac:dyDescent="0.2">
      <c r="B28" s="5" t="s">
        <v>175</v>
      </c>
      <c r="C28" s="67">
        <v>7871.9415145554367</v>
      </c>
      <c r="D28" s="67">
        <v>7647.2893545638799</v>
      </c>
      <c r="E28" s="67">
        <v>7530.2951455045722</v>
      </c>
      <c r="F28" s="67">
        <v>7666.9709399931326</v>
      </c>
      <c r="G28" s="67">
        <v>7936.8059899648251</v>
      </c>
      <c r="H28" s="67">
        <v>8275.1219510785286</v>
      </c>
      <c r="I28" s="67">
        <v>8382.7043811226049</v>
      </c>
      <c r="J28" s="67">
        <v>8292.6553056127086</v>
      </c>
      <c r="K28" s="67">
        <v>8703.7465797737987</v>
      </c>
      <c r="L28" s="67">
        <v>8452.6352618082656</v>
      </c>
      <c r="M28" s="67">
        <v>8160.3033788695593</v>
      </c>
      <c r="N28" s="67">
        <v>7704.9639537807125</v>
      </c>
      <c r="O28" s="67">
        <v>7384.2492244033647</v>
      </c>
      <c r="P28" s="67">
        <v>7322.7424482164497</v>
      </c>
      <c r="Q28" s="67">
        <v>7204.1172474636742</v>
      </c>
      <c r="R28" s="67">
        <v>7060.2390909042197</v>
      </c>
      <c r="S28" s="67">
        <v>6793.8399934754189</v>
      </c>
      <c r="T28" s="67">
        <v>6622.7706184083981</v>
      </c>
      <c r="U28" s="67">
        <v>6591.7758124645152</v>
      </c>
      <c r="V28" s="67">
        <v>6446.3725791179522</v>
      </c>
      <c r="W28" s="67">
        <v>6799.4751714654776</v>
      </c>
      <c r="X28" s="67">
        <v>6345.0021497702974</v>
      </c>
      <c r="Y28" s="67">
        <v>6493.1702026803605</v>
      </c>
      <c r="Z28" s="67">
        <v>6965.3142632435429</v>
      </c>
      <c r="AA28" s="67">
        <v>6781.8443554249216</v>
      </c>
      <c r="AB28" s="67">
        <v>6780.9944274356321</v>
      </c>
      <c r="AC28" s="67">
        <v>6866.2221053869098</v>
      </c>
      <c r="AD28" s="67">
        <v>7211.9321396274136</v>
      </c>
    </row>
    <row r="29" spans="2:30" x14ac:dyDescent="0.2">
      <c r="B29" s="5" t="s">
        <v>1</v>
      </c>
      <c r="C29" s="67">
        <v>0.59199999999999997</v>
      </c>
      <c r="D29" s="67">
        <v>0.76368000000000003</v>
      </c>
      <c r="E29" s="67">
        <v>0.93535999999999997</v>
      </c>
      <c r="F29" s="67">
        <v>14.41541563161598</v>
      </c>
      <c r="G29" s="67">
        <v>29.016302652927472</v>
      </c>
      <c r="H29" s="67">
        <v>45.293229577249278</v>
      </c>
      <c r="I29" s="67">
        <v>90.827264359549886</v>
      </c>
      <c r="J29" s="67">
        <v>158.68774885454772</v>
      </c>
      <c r="K29" s="67">
        <v>201.47007939449753</v>
      </c>
      <c r="L29" s="67">
        <v>209.55161100794828</v>
      </c>
      <c r="M29" s="67">
        <v>270.33559458831218</v>
      </c>
      <c r="N29" s="67">
        <v>316.04649239051827</v>
      </c>
      <c r="O29" s="67">
        <v>394.4099904736695</v>
      </c>
      <c r="P29" s="67">
        <v>545.79378165693493</v>
      </c>
      <c r="Q29" s="67">
        <v>684.65747445634065</v>
      </c>
      <c r="R29" s="67">
        <v>861.13590799548615</v>
      </c>
      <c r="S29" s="67">
        <v>900.10094930920093</v>
      </c>
      <c r="T29" s="67">
        <v>905.78696730262448</v>
      </c>
      <c r="U29" s="67">
        <v>991.42923566911975</v>
      </c>
      <c r="V29" s="67">
        <v>1019.020975876439</v>
      </c>
      <c r="W29" s="67">
        <v>1034.2302378537686</v>
      </c>
      <c r="X29" s="67">
        <v>1067.0404057106302</v>
      </c>
      <c r="Y29" s="67">
        <v>1060.5303928131955</v>
      </c>
      <c r="Z29" s="67">
        <v>1091.9692390932157</v>
      </c>
      <c r="AA29" s="67">
        <v>1174.900549413745</v>
      </c>
      <c r="AB29" s="67">
        <v>1159.511704472467</v>
      </c>
      <c r="AC29" s="67">
        <v>1239.3484933688992</v>
      </c>
      <c r="AD29" s="67">
        <v>1266.1421969362834</v>
      </c>
    </row>
    <row r="30" spans="2:30" x14ac:dyDescent="0.2">
      <c r="B30" s="5" t="s">
        <v>2</v>
      </c>
      <c r="C30" s="67">
        <v>0.11977</v>
      </c>
      <c r="D30" s="67">
        <v>9.8685170000000006</v>
      </c>
      <c r="E30" s="67">
        <v>19.617263999999999</v>
      </c>
      <c r="F30" s="67">
        <v>39.114758000000002</v>
      </c>
      <c r="G30" s="67">
        <v>58.612251999999998</v>
      </c>
      <c r="H30" s="67">
        <v>97.607240000000004</v>
      </c>
      <c r="I30" s="67">
        <v>133.28886</v>
      </c>
      <c r="J30" s="67">
        <v>169.01223999999999</v>
      </c>
      <c r="K30" s="67">
        <v>79.216999999999999</v>
      </c>
      <c r="L30" s="67">
        <v>254.82238100000001</v>
      </c>
      <c r="M30" s="67">
        <v>397.75632999999999</v>
      </c>
      <c r="N30" s="67">
        <v>379.51398999999998</v>
      </c>
      <c r="O30" s="67">
        <v>267.89488999999998</v>
      </c>
      <c r="P30" s="67">
        <v>285.95057279999997</v>
      </c>
      <c r="Q30" s="67">
        <v>234.81345999999999</v>
      </c>
      <c r="R30" s="67">
        <v>216.38503</v>
      </c>
      <c r="S30" s="67">
        <v>190.95674</v>
      </c>
      <c r="T30" s="67">
        <v>168.1002</v>
      </c>
      <c r="U30" s="67">
        <v>136.13625999999999</v>
      </c>
      <c r="V30" s="67">
        <v>83.632750000000001</v>
      </c>
      <c r="W30" s="67">
        <v>46.583799999999997</v>
      </c>
      <c r="X30" s="67">
        <v>15.8758</v>
      </c>
      <c r="Y30" s="67">
        <v>9.5590577777777295</v>
      </c>
      <c r="Z30" s="67">
        <v>8.3243555555555702</v>
      </c>
      <c r="AA30" s="67">
        <v>3.5626101010101001</v>
      </c>
      <c r="AB30" s="67">
        <v>20.497364646464689</v>
      </c>
      <c r="AC30" s="67">
        <v>37.356925454545468</v>
      </c>
      <c r="AD30" s="67">
        <v>47.195406868686852</v>
      </c>
    </row>
    <row r="31" spans="2:30" ht="18" x14ac:dyDescent="0.2">
      <c r="B31" s="5" t="s">
        <v>176</v>
      </c>
      <c r="C31" s="67">
        <v>33.879341871144</v>
      </c>
      <c r="D31" s="67">
        <v>38.868300452352003</v>
      </c>
      <c r="E31" s="67">
        <v>43.857073447944003</v>
      </c>
      <c r="F31" s="67">
        <v>52.904062713384</v>
      </c>
      <c r="G31" s="67">
        <v>61.950870086123999</v>
      </c>
      <c r="H31" s="67">
        <v>79.114297385376005</v>
      </c>
      <c r="I31" s="67">
        <v>97.463146411427999</v>
      </c>
      <c r="J31" s="67">
        <v>126.117418947468</v>
      </c>
      <c r="K31" s="67">
        <v>88.735625857212</v>
      </c>
      <c r="L31" s="67">
        <v>64.187018088480002</v>
      </c>
      <c r="M31" s="67">
        <v>51.757147576439998</v>
      </c>
      <c r="N31" s="67">
        <v>64.626887557931994</v>
      </c>
      <c r="O31" s="67">
        <v>64.482268015439999</v>
      </c>
      <c r="P31" s="67">
        <v>109.954627098972</v>
      </c>
      <c r="Q31" s="67">
        <v>65.342058738443995</v>
      </c>
      <c r="R31" s="67">
        <v>96.781420372620005</v>
      </c>
      <c r="S31" s="67">
        <v>60.206194326732003</v>
      </c>
      <c r="T31" s="67">
        <v>62.938827020723998</v>
      </c>
      <c r="U31" s="67">
        <v>54.687742983168</v>
      </c>
      <c r="V31" s="67">
        <v>39.175254860088003</v>
      </c>
      <c r="W31" s="67">
        <v>33.092865865523997</v>
      </c>
      <c r="X31" s="67">
        <v>45.486826563611999</v>
      </c>
      <c r="Y31" s="67">
        <v>37.412572091388</v>
      </c>
      <c r="Z31" s="67">
        <v>43.551097219943998</v>
      </c>
      <c r="AA31" s="67">
        <v>37.405771159415998</v>
      </c>
      <c r="AB31" s="67">
        <v>44.487313113395999</v>
      </c>
      <c r="AC31" s="67">
        <v>39.293819762772003</v>
      </c>
      <c r="AD31" s="67">
        <v>39.212510672039997</v>
      </c>
    </row>
    <row r="32" spans="2:30" ht="18" x14ac:dyDescent="0.2">
      <c r="B32" s="5" t="s">
        <v>177</v>
      </c>
      <c r="C32" s="67" t="s">
        <v>132</v>
      </c>
      <c r="D32" s="67" t="s">
        <v>132</v>
      </c>
      <c r="E32" s="67" t="s">
        <v>132</v>
      </c>
      <c r="F32" s="67" t="s">
        <v>132</v>
      </c>
      <c r="G32" s="67" t="s">
        <v>132</v>
      </c>
      <c r="H32" s="67">
        <v>4.3743333333959997</v>
      </c>
      <c r="I32" s="67">
        <v>4.7190000000639998</v>
      </c>
      <c r="J32" s="67">
        <v>6.1086666666719998</v>
      </c>
      <c r="K32" s="67">
        <v>4.1910000000399998</v>
      </c>
      <c r="L32" s="67">
        <v>3.7876666665880001</v>
      </c>
      <c r="M32" s="67">
        <v>49.174799999999998</v>
      </c>
      <c r="N32" s="67">
        <v>21.775200000000002</v>
      </c>
      <c r="O32" s="67">
        <v>46.577599999999997</v>
      </c>
      <c r="P32" s="67">
        <v>46.629199999999997</v>
      </c>
      <c r="Q32" s="67">
        <v>18.077200000000001</v>
      </c>
      <c r="R32" s="67">
        <v>28.38</v>
      </c>
      <c r="S32" s="67">
        <v>28.207999999999998</v>
      </c>
      <c r="T32" s="67">
        <v>37.667999999999999</v>
      </c>
      <c r="U32" s="67" t="s">
        <v>132</v>
      </c>
      <c r="V32" s="67" t="s">
        <v>132</v>
      </c>
      <c r="W32" s="67" t="s">
        <v>132</v>
      </c>
      <c r="X32" s="67" t="s">
        <v>132</v>
      </c>
      <c r="Y32" s="67">
        <v>0.78082539687999997</v>
      </c>
      <c r="Z32" s="67">
        <v>0.90095238093600005</v>
      </c>
      <c r="AA32" s="67">
        <v>0.96101587296400004</v>
      </c>
      <c r="AB32" s="67">
        <v>0.96101587296400004</v>
      </c>
      <c r="AC32" s="67">
        <v>0.96101587296400004</v>
      </c>
      <c r="AD32" s="67">
        <v>1.2613333332759999</v>
      </c>
    </row>
    <row r="33" spans="2:31" x14ac:dyDescent="0.2">
      <c r="B33" s="61" t="s">
        <v>11</v>
      </c>
      <c r="C33" s="68">
        <v>55468.296195961004</v>
      </c>
      <c r="D33" s="68">
        <v>56146.920563706037</v>
      </c>
      <c r="E33" s="68">
        <v>56013.363944017619</v>
      </c>
      <c r="F33" s="68">
        <v>56416.307407171531</v>
      </c>
      <c r="G33" s="68">
        <v>57760.8227980179</v>
      </c>
      <c r="H33" s="68">
        <v>59164.253234879427</v>
      </c>
      <c r="I33" s="68">
        <v>61234.153130611499</v>
      </c>
      <c r="J33" s="68">
        <v>62565.155152238956</v>
      </c>
      <c r="K33" s="68">
        <v>65031.484825131425</v>
      </c>
      <c r="L33" s="68">
        <v>66174.541460074703</v>
      </c>
      <c r="M33" s="68">
        <v>68314.276296371259</v>
      </c>
      <c r="N33" s="68">
        <v>70221.214594089135</v>
      </c>
      <c r="O33" s="68">
        <v>68244.217142292604</v>
      </c>
      <c r="P33" s="68">
        <v>68550.017306458525</v>
      </c>
      <c r="Q33" s="68">
        <v>67990.207029686921</v>
      </c>
      <c r="R33" s="68">
        <v>69702.107088342585</v>
      </c>
      <c r="S33" s="68">
        <v>68825.585575940728</v>
      </c>
      <c r="T33" s="68">
        <v>68042.033204433057</v>
      </c>
      <c r="U33" s="68">
        <v>67490.635549747501</v>
      </c>
      <c r="V33" s="68">
        <v>61736.430569646553</v>
      </c>
      <c r="W33" s="68">
        <v>61277.543499692612</v>
      </c>
      <c r="X33" s="68">
        <v>57156.8593624559</v>
      </c>
      <c r="Y33" s="68">
        <v>57752.701657318808</v>
      </c>
      <c r="Z33" s="68">
        <v>57589.734589045409</v>
      </c>
      <c r="AA33" s="68">
        <v>57325.318108072439</v>
      </c>
      <c r="AB33" s="68">
        <v>59415.925271146807</v>
      </c>
      <c r="AC33" s="68">
        <v>61491.439948036183</v>
      </c>
      <c r="AD33" s="68">
        <v>61004.876023788711</v>
      </c>
      <c r="AE33" s="62"/>
    </row>
    <row r="34" spans="2:31" x14ac:dyDescent="0.2">
      <c r="B34" s="5" t="s">
        <v>13</v>
      </c>
      <c r="C34" s="67">
        <v>60388.940644201008</v>
      </c>
      <c r="D34" s="67">
        <v>60849.50602465371</v>
      </c>
      <c r="E34" s="67">
        <v>60420.615923224919</v>
      </c>
      <c r="F34" s="67">
        <v>60728.083260832776</v>
      </c>
      <c r="G34" s="67">
        <v>62143.006309947064</v>
      </c>
      <c r="H34" s="67">
        <v>64410.795048338456</v>
      </c>
      <c r="I34" s="67">
        <v>66065.580460437661</v>
      </c>
      <c r="J34" s="67">
        <v>66731.106691244087</v>
      </c>
      <c r="K34" s="67">
        <v>69017.507706339384</v>
      </c>
      <c r="L34" s="67">
        <v>70232.508469815701</v>
      </c>
      <c r="M34" s="67">
        <v>73778.951304106158</v>
      </c>
      <c r="N34" s="67">
        <v>76179.517268835916</v>
      </c>
      <c r="O34" s="67">
        <v>74419.385156720964</v>
      </c>
      <c r="P34" s="67">
        <v>74997.081415780543</v>
      </c>
      <c r="Q34" s="67">
        <v>73265.78281143948</v>
      </c>
      <c r="R34" s="67">
        <v>75489.854014579076</v>
      </c>
      <c r="S34" s="67">
        <v>74657.480013804859</v>
      </c>
      <c r="T34" s="67">
        <v>73118.611903685785</v>
      </c>
      <c r="U34" s="67">
        <v>72075.946941397095</v>
      </c>
      <c r="V34" s="67">
        <v>65841.766522833263</v>
      </c>
      <c r="W34" s="67">
        <v>66810.064982125172</v>
      </c>
      <c r="X34" s="67">
        <v>61812.850608931687</v>
      </c>
      <c r="Y34" s="67">
        <v>61807.757427101722</v>
      </c>
      <c r="Z34" s="67">
        <v>62060.969626703998</v>
      </c>
      <c r="AA34" s="67">
        <v>61272.026039224875</v>
      </c>
      <c r="AB34" s="67">
        <v>63936.553113374088</v>
      </c>
      <c r="AC34" s="67">
        <v>64874.357049675607</v>
      </c>
      <c r="AD34" s="67">
        <v>66343.050694041362</v>
      </c>
    </row>
    <row r="35" spans="2:31" x14ac:dyDescent="0.2"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2"/>
    </row>
    <row r="36" spans="2:31" x14ac:dyDescent="0.2">
      <c r="B36" s="61" t="s">
        <v>3</v>
      </c>
    </row>
    <row r="38" spans="2:31" x14ac:dyDescent="0.2">
      <c r="B38" s="66" t="s">
        <v>0</v>
      </c>
      <c r="C38" s="66">
        <v>1990</v>
      </c>
      <c r="D38" s="66">
        <v>1991</v>
      </c>
      <c r="E38" s="66">
        <v>1992</v>
      </c>
      <c r="F38" s="66">
        <v>1993</v>
      </c>
      <c r="G38" s="66">
        <v>1994</v>
      </c>
      <c r="H38" s="66">
        <v>1995</v>
      </c>
      <c r="I38" s="66">
        <v>1996</v>
      </c>
      <c r="J38" s="66">
        <v>1997</v>
      </c>
      <c r="K38" s="66">
        <v>1998</v>
      </c>
      <c r="L38" s="66">
        <v>1999</v>
      </c>
      <c r="M38" s="66">
        <v>2000</v>
      </c>
      <c r="N38" s="66">
        <v>2001</v>
      </c>
      <c r="O38" s="66">
        <v>2002</v>
      </c>
      <c r="P38" s="66">
        <v>2003</v>
      </c>
      <c r="Q38" s="66">
        <v>2004</v>
      </c>
      <c r="R38" s="66">
        <v>2005</v>
      </c>
      <c r="S38" s="66">
        <v>2006</v>
      </c>
      <c r="T38" s="66">
        <v>2007</v>
      </c>
      <c r="U38" s="66">
        <v>2008</v>
      </c>
      <c r="V38" s="66">
        <v>2009</v>
      </c>
      <c r="W38" s="66">
        <v>2010</v>
      </c>
      <c r="X38" s="66">
        <v>2011</v>
      </c>
      <c r="Y38" s="66">
        <v>2012</v>
      </c>
      <c r="Z38" s="66">
        <v>2013</v>
      </c>
      <c r="AA38" s="66">
        <v>2014</v>
      </c>
      <c r="AB38" s="66">
        <v>2015</v>
      </c>
      <c r="AC38" s="66">
        <v>2016</v>
      </c>
      <c r="AD38" s="66">
        <v>2017</v>
      </c>
    </row>
    <row r="39" spans="2:31" ht="18" x14ac:dyDescent="0.2">
      <c r="B39" s="5" t="s">
        <v>170</v>
      </c>
      <c r="C39" s="65">
        <f t="shared" ref="C39:AA39" si="0">IFERROR((C23-C5)/C5,"NO")</f>
        <v>1.6166607797899312E-3</v>
      </c>
      <c r="D39" s="65">
        <f t="shared" si="0"/>
        <v>1.5975447149264874E-3</v>
      </c>
      <c r="E39" s="65">
        <f t="shared" si="0"/>
        <v>1.9172430223030421E-3</v>
      </c>
      <c r="F39" s="65">
        <f t="shared" si="0"/>
        <v>1.6196185784715781E-3</v>
      </c>
      <c r="G39" s="65">
        <f t="shared" si="0"/>
        <v>1.5537204762026443E-3</v>
      </c>
      <c r="H39" s="65">
        <f t="shared" si="0"/>
        <v>1.3375620127642003E-3</v>
      </c>
      <c r="I39" s="65">
        <f t="shared" si="0"/>
        <v>1.2758283736163812E-3</v>
      </c>
      <c r="J39" s="65">
        <f t="shared" si="0"/>
        <v>1.0858539347143985E-3</v>
      </c>
      <c r="K39" s="65">
        <f t="shared" si="0"/>
        <v>1.2203645868573882E-3</v>
      </c>
      <c r="L39" s="65">
        <f t="shared" si="0"/>
        <v>1.2577538661351681E-3</v>
      </c>
      <c r="M39" s="65">
        <f t="shared" si="0"/>
        <v>1.0851061637254574E-3</v>
      </c>
      <c r="N39" s="65">
        <f t="shared" si="0"/>
        <v>9.5419182243553868E-4</v>
      </c>
      <c r="O39" s="65">
        <f t="shared" si="0"/>
        <v>1.0628251863850722E-3</v>
      </c>
      <c r="P39" s="65">
        <f t="shared" si="0"/>
        <v>1.0364486286479565E-3</v>
      </c>
      <c r="Q39" s="65">
        <f t="shared" si="0"/>
        <v>8.4424479346551244E-4</v>
      </c>
      <c r="R39" s="65">
        <f t="shared" si="0"/>
        <v>7.3788886428346264E-4</v>
      </c>
      <c r="S39" s="65">
        <f t="shared" si="0"/>
        <v>8.2741458891307375E-4</v>
      </c>
      <c r="T39" s="65">
        <f t="shared" si="0"/>
        <v>6.1271666255718578E-4</v>
      </c>
      <c r="U39" s="65">
        <f t="shared" si="0"/>
        <v>1.0622218306519354E-3</v>
      </c>
      <c r="V39" s="65">
        <f t="shared" si="0"/>
        <v>1.6634964530154901E-3</v>
      </c>
      <c r="W39" s="65">
        <f t="shared" si="0"/>
        <v>1.6867937314300494E-3</v>
      </c>
      <c r="X39" s="65">
        <f t="shared" si="0"/>
        <v>1.3618020859541146E-3</v>
      </c>
      <c r="Y39" s="65">
        <f t="shared" si="0"/>
        <v>8.0348230414609568E-4</v>
      </c>
      <c r="Z39" s="65">
        <f t="shared" si="0"/>
        <v>1.8662198338339456E-3</v>
      </c>
      <c r="AA39" s="65">
        <f t="shared" si="0"/>
        <v>3.1221749913316354E-3</v>
      </c>
      <c r="AB39" s="65">
        <f t="shared" ref="AB39:AC49" si="1">IFERROR((AB23-AB5)/AB5,"NO")</f>
        <v>3.0187027963079894E-3</v>
      </c>
      <c r="AC39" s="65">
        <f t="shared" si="1"/>
        <v>3.3863802036415377E-3</v>
      </c>
      <c r="AD39" s="65">
        <f t="shared" ref="AD39" si="2">IFERROR((AD23-AD5)/AD5,"NO")</f>
        <v>4.7151050537202694E-3</v>
      </c>
    </row>
    <row r="40" spans="2:31" ht="18" x14ac:dyDescent="0.2">
      <c r="B40" s="5" t="s">
        <v>171</v>
      </c>
      <c r="C40" s="65">
        <f t="shared" ref="C40:AA40" si="3">IFERROR((C24-C6)/C6,"NO")</f>
        <v>5.8885744010590815E-3</v>
      </c>
      <c r="D40" s="65">
        <f t="shared" si="3"/>
        <v>5.7719506889986789E-3</v>
      </c>
      <c r="E40" s="65">
        <f t="shared" si="3"/>
        <v>4.372521896163566E-3</v>
      </c>
      <c r="F40" s="65">
        <f t="shared" si="3"/>
        <v>1.187381761171865E-2</v>
      </c>
      <c r="G40" s="65">
        <f t="shared" si="3"/>
        <v>9.8415832254397282E-4</v>
      </c>
      <c r="H40" s="65">
        <f t="shared" si="3"/>
        <v>9.8928012330519541E-3</v>
      </c>
      <c r="I40" s="65">
        <f t="shared" si="3"/>
        <v>1.0292279491559261E-3</v>
      </c>
      <c r="J40" s="65">
        <f t="shared" si="3"/>
        <v>5.0595456312006199E-3</v>
      </c>
      <c r="K40" s="65">
        <f t="shared" si="3"/>
        <v>1.6537285071449449E-3</v>
      </c>
      <c r="L40" s="65">
        <f t="shared" si="3"/>
        <v>3.9277749744963562E-3</v>
      </c>
      <c r="M40" s="65">
        <f t="shared" si="3"/>
        <v>-2.8473357199693974E-3</v>
      </c>
      <c r="N40" s="65">
        <f t="shared" si="3"/>
        <v>4.7495733794653116E-3</v>
      </c>
      <c r="O40" s="65">
        <f t="shared" si="3"/>
        <v>4.3541737197216046E-3</v>
      </c>
      <c r="P40" s="65">
        <f t="shared" si="3"/>
        <v>1.9240386084233524E-3</v>
      </c>
      <c r="Q40" s="65">
        <f t="shared" si="3"/>
        <v>8.2137501647579526E-3</v>
      </c>
      <c r="R40" s="65">
        <f t="shared" si="3"/>
        <v>3.2690741410333624E-3</v>
      </c>
      <c r="S40" s="65">
        <f t="shared" si="3"/>
        <v>-3.0624052686060747E-3</v>
      </c>
      <c r="T40" s="65">
        <f t="shared" si="3"/>
        <v>1.4688233735761275E-3</v>
      </c>
      <c r="U40" s="65">
        <f t="shared" si="3"/>
        <v>-1.6526420135751978E-3</v>
      </c>
      <c r="V40" s="65">
        <f t="shared" si="3"/>
        <v>-3.4051967497001137E-3</v>
      </c>
      <c r="W40" s="65">
        <f t="shared" si="3"/>
        <v>5.4282227958797023E-3</v>
      </c>
      <c r="X40" s="65">
        <f t="shared" si="3"/>
        <v>5.8115867060013404E-3</v>
      </c>
      <c r="Y40" s="65">
        <f t="shared" si="3"/>
        <v>-2.2356707192331339E-3</v>
      </c>
      <c r="Z40" s="65">
        <f t="shared" si="3"/>
        <v>-4.8958245068973791E-3</v>
      </c>
      <c r="AA40" s="65">
        <f t="shared" si="3"/>
        <v>1.4556259451868339E-3</v>
      </c>
      <c r="AB40" s="65">
        <f t="shared" si="1"/>
        <v>-2.8024629821647509E-3</v>
      </c>
      <c r="AC40" s="65">
        <f t="shared" si="1"/>
        <v>-6.4548412497679609E-3</v>
      </c>
      <c r="AD40" s="65">
        <f t="shared" ref="AD40" si="4">IFERROR((AD24-AD6)/AD6,"NO")</f>
        <v>-1.1761348245706186E-2</v>
      </c>
    </row>
    <row r="41" spans="2:31" ht="18" x14ac:dyDescent="0.2">
      <c r="B41" s="5" t="s">
        <v>172</v>
      </c>
      <c r="C41" s="65">
        <f t="shared" ref="C41:AA41" si="5">IFERROR((C25-C7)/C7,"NO")</f>
        <v>-1.8261749476222288E-5</v>
      </c>
      <c r="D41" s="65">
        <f t="shared" si="5"/>
        <v>-1.5937469065163814E-4</v>
      </c>
      <c r="E41" s="65">
        <f t="shared" si="5"/>
        <v>-2.0384339601620528E-4</v>
      </c>
      <c r="F41" s="65">
        <f t="shared" si="5"/>
        <v>-2.4405796178479251E-4</v>
      </c>
      <c r="G41" s="65">
        <f t="shared" si="5"/>
        <v>-2.4025912669612792E-4</v>
      </c>
      <c r="H41" s="65">
        <f t="shared" si="5"/>
        <v>-2.0592225611426376E-4</v>
      </c>
      <c r="I41" s="65">
        <f t="shared" si="5"/>
        <v>-1.8529978166062462E-4</v>
      </c>
      <c r="J41" s="65">
        <f t="shared" si="5"/>
        <v>-1.4577075255095063E-4</v>
      </c>
      <c r="K41" s="65">
        <f t="shared" si="5"/>
        <v>-3.3602173202135617E-4</v>
      </c>
      <c r="L41" s="65">
        <f t="shared" si="5"/>
        <v>-3.9975752549115768E-4</v>
      </c>
      <c r="M41" s="65">
        <f t="shared" si="5"/>
        <v>-5.2310880021224217E-4</v>
      </c>
      <c r="N41" s="65">
        <f t="shared" si="5"/>
        <v>-5.199107390227544E-4</v>
      </c>
      <c r="O41" s="65">
        <f t="shared" si="5"/>
        <v>-3.8804567370845057E-4</v>
      </c>
      <c r="P41" s="65">
        <f t="shared" si="5"/>
        <v>-5.4408386533286483E-4</v>
      </c>
      <c r="Q41" s="65">
        <f t="shared" si="5"/>
        <v>-4.6500818264690454E-4</v>
      </c>
      <c r="R41" s="65">
        <f t="shared" si="5"/>
        <v>-6.3650062442061148E-4</v>
      </c>
      <c r="S41" s="65">
        <f t="shared" si="5"/>
        <v>4.7359436997056095E-4</v>
      </c>
      <c r="T41" s="65">
        <f t="shared" si="5"/>
        <v>-3.6092879338842402E-4</v>
      </c>
      <c r="U41" s="65">
        <f t="shared" si="5"/>
        <v>-6.2190564210814862E-4</v>
      </c>
      <c r="V41" s="65">
        <f t="shared" si="5"/>
        <v>1.0234500030114413E-3</v>
      </c>
      <c r="W41" s="65">
        <f t="shared" si="5"/>
        <v>9.4472224132742164E-5</v>
      </c>
      <c r="X41" s="65">
        <f t="shared" si="5"/>
        <v>3.6720553642121745E-4</v>
      </c>
      <c r="Y41" s="65">
        <f t="shared" si="5"/>
        <v>-3.3358780331134515E-5</v>
      </c>
      <c r="Z41" s="65">
        <f t="shared" si="5"/>
        <v>-1.2814626779415685E-4</v>
      </c>
      <c r="AA41" s="65">
        <f t="shared" si="5"/>
        <v>-1.0688253640010364E-3</v>
      </c>
      <c r="AB41" s="65">
        <f t="shared" si="1"/>
        <v>-2.3340117250240503E-3</v>
      </c>
      <c r="AC41" s="65">
        <f t="shared" si="1"/>
        <v>-2.6630409333770659E-3</v>
      </c>
      <c r="AD41" s="65">
        <f t="shared" ref="AD41" si="6">IFERROR((AD25-AD7)/AD7,"NO")</f>
        <v>-3.0166815282472461E-3</v>
      </c>
    </row>
    <row r="42" spans="2:31" ht="18" x14ac:dyDescent="0.2">
      <c r="B42" s="5" t="s">
        <v>173</v>
      </c>
      <c r="C42" s="65">
        <f t="shared" ref="C42:AA42" si="7">IFERROR((C26-C8)/C8,"NO")</f>
        <v>-6.9619383812912167E-4</v>
      </c>
      <c r="D42" s="65">
        <f t="shared" si="7"/>
        <v>-7.7962349982029628E-4</v>
      </c>
      <c r="E42" s="65">
        <f t="shared" si="7"/>
        <v>-7.8990436272176378E-4</v>
      </c>
      <c r="F42" s="65">
        <f t="shared" si="7"/>
        <v>-1.1332388674427758E-3</v>
      </c>
      <c r="G42" s="65">
        <f t="shared" si="7"/>
        <v>-9.80911827150545E-4</v>
      </c>
      <c r="H42" s="65">
        <f t="shared" si="7"/>
        <v>-1.0617654062972828E-3</v>
      </c>
      <c r="I42" s="65">
        <f t="shared" si="7"/>
        <v>-8.148231329036346E-4</v>
      </c>
      <c r="J42" s="65">
        <f t="shared" si="7"/>
        <v>-6.1938197474276221E-4</v>
      </c>
      <c r="K42" s="65">
        <f t="shared" si="7"/>
        <v>-6.5899281101287823E-4</v>
      </c>
      <c r="L42" s="65">
        <f t="shared" si="7"/>
        <v>-8.343749352217164E-4</v>
      </c>
      <c r="M42" s="65">
        <f t="shared" si="7"/>
        <v>-6.7640276590640231E-4</v>
      </c>
      <c r="N42" s="65">
        <f t="shared" si="7"/>
        <v>-6.6383184312211242E-4</v>
      </c>
      <c r="O42" s="65">
        <f t="shared" si="7"/>
        <v>-5.1250200636023858E-4</v>
      </c>
      <c r="P42" s="65">
        <f t="shared" si="7"/>
        <v>2.4998855514872981E-4</v>
      </c>
      <c r="Q42" s="65">
        <f t="shared" si="7"/>
        <v>-3.7993547442993937E-4</v>
      </c>
      <c r="R42" s="65">
        <f t="shared" si="7"/>
        <v>-1.2666920654116733E-3</v>
      </c>
      <c r="S42" s="65">
        <f t="shared" si="7"/>
        <v>-6.0768664962227001E-4</v>
      </c>
      <c r="T42" s="65">
        <f t="shared" si="7"/>
        <v>-6.618122751462271E-4</v>
      </c>
      <c r="U42" s="65">
        <f t="shared" si="7"/>
        <v>-1.7998064569689567E-3</v>
      </c>
      <c r="V42" s="65">
        <f t="shared" si="7"/>
        <v>-2.5977807537434707E-5</v>
      </c>
      <c r="W42" s="65">
        <f t="shared" si="7"/>
        <v>2.0087404111631974E-3</v>
      </c>
      <c r="X42" s="65">
        <f t="shared" si="7"/>
        <v>9.5771584926656998E-4</v>
      </c>
      <c r="Y42" s="65">
        <f t="shared" si="7"/>
        <v>1.2385408518641701E-4</v>
      </c>
      <c r="Z42" s="65">
        <f t="shared" si="7"/>
        <v>1.0851932502568898E-3</v>
      </c>
      <c r="AA42" s="65">
        <f t="shared" si="7"/>
        <v>1.2739775532631264E-3</v>
      </c>
      <c r="AB42" s="65">
        <f t="shared" si="1"/>
        <v>-8.8224672298237302E-4</v>
      </c>
      <c r="AC42" s="65">
        <f t="shared" si="1"/>
        <v>-8.7520108685004445E-4</v>
      </c>
      <c r="AD42" s="65">
        <f t="shared" ref="AD42" si="8">IFERROR((AD26-AD8)/AD8,"NO")</f>
        <v>-7.3830581038909857E-4</v>
      </c>
    </row>
    <row r="43" spans="2:31" ht="18" x14ac:dyDescent="0.2">
      <c r="B43" s="5" t="s">
        <v>174</v>
      </c>
      <c r="C43" s="65">
        <f t="shared" ref="C43:Z43" si="9">IFERROR((C27-C9)/C9,"NO")</f>
        <v>-1.3317844793029037E-4</v>
      </c>
      <c r="D43" s="65">
        <f t="shared" si="9"/>
        <v>-1.3717047515081978E-4</v>
      </c>
      <c r="E43" s="65">
        <f t="shared" si="9"/>
        <v>-8.2466916679102575E-4</v>
      </c>
      <c r="F43" s="65">
        <f t="shared" si="9"/>
        <v>-6.8695895761332901E-4</v>
      </c>
      <c r="G43" s="65">
        <f t="shared" si="9"/>
        <v>-6.0407861134790966E-4</v>
      </c>
      <c r="H43" s="65">
        <f t="shared" si="9"/>
        <v>1.2926380681479652E-4</v>
      </c>
      <c r="I43" s="65">
        <f t="shared" si="9"/>
        <v>-5.1818414498233443E-5</v>
      </c>
      <c r="J43" s="65">
        <f t="shared" si="9"/>
        <v>6.2453881907731758E-4</v>
      </c>
      <c r="K43" s="65">
        <f t="shared" si="9"/>
        <v>8.4999768453600751E-5</v>
      </c>
      <c r="L43" s="65">
        <f t="shared" si="9"/>
        <v>-2.1012848448128047E-4</v>
      </c>
      <c r="M43" s="65">
        <f t="shared" si="9"/>
        <v>-7.8893575935397189E-4</v>
      </c>
      <c r="N43" s="65">
        <f t="shared" si="9"/>
        <v>-1.0289961200427326E-3</v>
      </c>
      <c r="O43" s="65">
        <f t="shared" si="9"/>
        <v>-1.0551050417021634E-3</v>
      </c>
      <c r="P43" s="65">
        <f t="shared" si="9"/>
        <v>-9.7509930333652896E-4</v>
      </c>
      <c r="Q43" s="65">
        <f t="shared" si="9"/>
        <v>-7.8584325638971983E-4</v>
      </c>
      <c r="R43" s="65">
        <f t="shared" si="9"/>
        <v>-1.471759710801293E-4</v>
      </c>
      <c r="S43" s="65">
        <f t="shared" si="9"/>
        <v>-3.0287985325958792E-4</v>
      </c>
      <c r="T43" s="65">
        <f t="shared" si="9"/>
        <v>-8.570257935940221E-5</v>
      </c>
      <c r="U43" s="65">
        <f t="shared" si="9"/>
        <v>4.0775256041949932E-5</v>
      </c>
      <c r="V43" s="65">
        <f t="shared" si="9"/>
        <v>2.6180923990640128E-4</v>
      </c>
      <c r="W43" s="65">
        <f t="shared" si="9"/>
        <v>-7.182822604732107E-4</v>
      </c>
      <c r="X43" s="65">
        <f t="shared" si="9"/>
        <v>-3.911276129511091E-4</v>
      </c>
      <c r="Y43" s="65">
        <f t="shared" si="9"/>
        <v>-4.3129935035895193E-4</v>
      </c>
      <c r="Z43" s="65">
        <f t="shared" si="9"/>
        <v>-7.0084171219440112E-4</v>
      </c>
      <c r="AA43" s="65">
        <f>IFERROR((AA27-AA9)/AA9,"NO")</f>
        <v>-7.2101631318230821E-4</v>
      </c>
      <c r="AB43" s="65">
        <f t="shared" si="1"/>
        <v>-6.9617075442971116E-4</v>
      </c>
      <c r="AC43" s="65">
        <f t="shared" si="1"/>
        <v>-5.5679017010622038E-4</v>
      </c>
      <c r="AD43" s="65">
        <f t="shared" ref="AD43" si="10">IFERROR((AD27-AD9)/AD9,"NO")</f>
        <v>-2.8874363410053342E-4</v>
      </c>
    </row>
    <row r="44" spans="2:31" ht="18" x14ac:dyDescent="0.2">
      <c r="B44" s="5" t="s">
        <v>175</v>
      </c>
      <c r="C44" s="65">
        <f t="shared" ref="C44:AA44" si="11">IFERROR((C28-C10)/C10,"NO")</f>
        <v>-3.8735235839220734E-4</v>
      </c>
      <c r="D44" s="65">
        <f t="shared" si="11"/>
        <v>-3.7206061881310212E-4</v>
      </c>
      <c r="E44" s="65">
        <f t="shared" si="11"/>
        <v>-1.034361660613425E-3</v>
      </c>
      <c r="F44" s="65">
        <f t="shared" si="11"/>
        <v>-1.0151400781372038E-3</v>
      </c>
      <c r="G44" s="65">
        <f t="shared" si="11"/>
        <v>-8.7437760194774812E-4</v>
      </c>
      <c r="H44" s="65">
        <f t="shared" si="11"/>
        <v>-1.9204273849909027E-4</v>
      </c>
      <c r="I44" s="65">
        <f t="shared" si="11"/>
        <v>-3.018123343092799E-4</v>
      </c>
      <c r="J44" s="65">
        <f t="shared" si="11"/>
        <v>4.2869342232003778E-4</v>
      </c>
      <c r="K44" s="65">
        <f t="shared" si="11"/>
        <v>-3.2857657545654807E-5</v>
      </c>
      <c r="L44" s="65">
        <f t="shared" si="11"/>
        <v>-3.5369648229912102E-4</v>
      </c>
      <c r="M44" s="65">
        <f t="shared" si="11"/>
        <v>-8.4419912310190314E-4</v>
      </c>
      <c r="N44" s="65">
        <f t="shared" si="11"/>
        <v>-1.0573411580880889E-3</v>
      </c>
      <c r="O44" s="65">
        <f t="shared" si="11"/>
        <v>-1.0484431079133859E-3</v>
      </c>
      <c r="P44" s="65">
        <f t="shared" si="11"/>
        <v>-3.8576615189525197E-4</v>
      </c>
      <c r="Q44" s="65">
        <f t="shared" si="11"/>
        <v>-7.2581109216502033E-4</v>
      </c>
      <c r="R44" s="65">
        <f t="shared" si="11"/>
        <v>-4.6559546125374068E-4</v>
      </c>
      <c r="S44" s="65">
        <f t="shared" si="11"/>
        <v>-9.0713307364599259E-4</v>
      </c>
      <c r="T44" s="65">
        <f t="shared" si="11"/>
        <v>-2.379170297077739E-4</v>
      </c>
      <c r="U44" s="65">
        <f t="shared" si="11"/>
        <v>-6.4604770041076386E-4</v>
      </c>
      <c r="V44" s="65">
        <f t="shared" si="11"/>
        <v>-3.4776859635332261E-4</v>
      </c>
      <c r="W44" s="65">
        <f t="shared" si="11"/>
        <v>4.2476064806362641E-4</v>
      </c>
      <c r="X44" s="65">
        <f t="shared" si="11"/>
        <v>1.1853672315002093E-5</v>
      </c>
      <c r="Y44" s="65">
        <f t="shared" si="11"/>
        <v>-3.5365847919311316E-4</v>
      </c>
      <c r="Z44" s="65">
        <f t="shared" si="11"/>
        <v>-2.4904953566726661E-4</v>
      </c>
      <c r="AA44" s="65">
        <f t="shared" si="11"/>
        <v>3.9825926004956715E-4</v>
      </c>
      <c r="AB44" s="65">
        <f t="shared" si="1"/>
        <v>-2.278458248285711E-4</v>
      </c>
      <c r="AC44" s="65">
        <f t="shared" si="1"/>
        <v>8.2636569623016805E-5</v>
      </c>
      <c r="AD44" s="65">
        <f t="shared" ref="AD44" si="12">IFERROR((AD28-AD10)/AD10,"NO")</f>
        <v>4.444404455098863E-4</v>
      </c>
    </row>
    <row r="45" spans="2:31" x14ac:dyDescent="0.2">
      <c r="B45" s="5" t="s">
        <v>1</v>
      </c>
      <c r="C45" s="65">
        <f t="shared" ref="C45:AA45" si="13">IFERROR((C29-C11)/C11,"NO")</f>
        <v>-0.52029521282914015</v>
      </c>
      <c r="D45" s="65">
        <f t="shared" si="13"/>
        <v>-0.45727395569430085</v>
      </c>
      <c r="E45" s="65">
        <f t="shared" si="13"/>
        <v>-0.43469289345293949</v>
      </c>
      <c r="F45" s="65">
        <f t="shared" si="13"/>
        <v>3.0142348870481999</v>
      </c>
      <c r="G45" s="65">
        <f t="shared" si="13"/>
        <v>1.6483599225570951</v>
      </c>
      <c r="H45" s="65">
        <f t="shared" si="13"/>
        <v>-0.56598440738309375</v>
      </c>
      <c r="I45" s="65">
        <f t="shared" si="13"/>
        <v>-0.47753978227798999</v>
      </c>
      <c r="J45" s="65">
        <f t="shared" si="13"/>
        <v>-0.4544700995040647</v>
      </c>
      <c r="K45" s="65">
        <f t="shared" si="13"/>
        <v>-0.48178814706261569</v>
      </c>
      <c r="L45" s="65">
        <f t="shared" si="13"/>
        <v>-0.46172711969031976</v>
      </c>
      <c r="M45" s="65">
        <f t="shared" si="13"/>
        <v>-0.42448136545911103</v>
      </c>
      <c r="N45" s="65">
        <f t="shared" si="13"/>
        <v>-0.47352808382791584</v>
      </c>
      <c r="O45" s="65">
        <f t="shared" si="13"/>
        <v>-0.35838512274704998</v>
      </c>
      <c r="P45" s="65">
        <f t="shared" si="13"/>
        <v>-0.2098133102211788</v>
      </c>
      <c r="Q45" s="65">
        <f t="shared" si="13"/>
        <v>-9.6709274738557543E-4</v>
      </c>
      <c r="R45" s="65">
        <f t="shared" si="13"/>
        <v>0.26652082458028464</v>
      </c>
      <c r="S45" s="65">
        <f t="shared" si="13"/>
        <v>-4.8750610336823673E-4</v>
      </c>
      <c r="T45" s="65">
        <f t="shared" si="13"/>
        <v>-5.0712542958670441E-4</v>
      </c>
      <c r="U45" s="65">
        <f t="shared" si="13"/>
        <v>0.17294514571150368</v>
      </c>
      <c r="V45" s="65">
        <f t="shared" si="13"/>
        <v>0.11482151625403846</v>
      </c>
      <c r="W45" s="65">
        <f t="shared" si="13"/>
        <v>0.11397864885333897</v>
      </c>
      <c r="X45" s="65">
        <f t="shared" si="13"/>
        <v>0.1194079308820251</v>
      </c>
      <c r="Y45" s="65">
        <f t="shared" si="13"/>
        <v>0.11988876815597592</v>
      </c>
      <c r="Z45" s="65">
        <f t="shared" si="13"/>
        <v>0.11927903897066609</v>
      </c>
      <c r="AA45" s="65">
        <f t="shared" si="13"/>
        <v>0.12522021979424219</v>
      </c>
      <c r="AB45" s="65">
        <f t="shared" si="1"/>
        <v>0.11934256806413515</v>
      </c>
      <c r="AC45" s="65">
        <f t="shared" si="1"/>
        <v>0.11344180675129653</v>
      </c>
      <c r="AD45" s="65">
        <f t="shared" ref="AD45" si="14">IFERROR((AD29-AD11)/AD11,"NO")</f>
        <v>0.10744119795440027</v>
      </c>
      <c r="AE45" s="65"/>
    </row>
    <row r="46" spans="2:31" x14ac:dyDescent="0.2">
      <c r="B46" s="5" t="s">
        <v>2</v>
      </c>
      <c r="C46" s="65">
        <f t="shared" ref="C46:AA46" si="15">IFERROR((C30-C12)/C12,"NO")</f>
        <v>0</v>
      </c>
      <c r="D46" s="65">
        <f t="shared" si="15"/>
        <v>0</v>
      </c>
      <c r="E46" s="65">
        <f t="shared" si="15"/>
        <v>0</v>
      </c>
      <c r="F46" s="65">
        <f t="shared" si="15"/>
        <v>0</v>
      </c>
      <c r="G46" s="65">
        <f t="shared" si="15"/>
        <v>0</v>
      </c>
      <c r="H46" s="65">
        <f t="shared" si="15"/>
        <v>0</v>
      </c>
      <c r="I46" s="65">
        <f t="shared" si="15"/>
        <v>0</v>
      </c>
      <c r="J46" s="65">
        <f t="shared" si="15"/>
        <v>0</v>
      </c>
      <c r="K46" s="65">
        <f t="shared" si="15"/>
        <v>0</v>
      </c>
      <c r="L46" s="65">
        <f t="shared" si="15"/>
        <v>0</v>
      </c>
      <c r="M46" s="65">
        <f t="shared" si="15"/>
        <v>0</v>
      </c>
      <c r="N46" s="65">
        <f t="shared" si="15"/>
        <v>0</v>
      </c>
      <c r="O46" s="65">
        <f t="shared" si="15"/>
        <v>0</v>
      </c>
      <c r="P46" s="65">
        <f t="shared" si="15"/>
        <v>0</v>
      </c>
      <c r="Q46" s="65">
        <f t="shared" si="15"/>
        <v>0</v>
      </c>
      <c r="R46" s="65">
        <f t="shared" si="15"/>
        <v>0</v>
      </c>
      <c r="S46" s="65">
        <f t="shared" si="15"/>
        <v>0</v>
      </c>
      <c r="T46" s="65">
        <f t="shared" si="15"/>
        <v>0</v>
      </c>
      <c r="U46" s="65">
        <f t="shared" si="15"/>
        <v>0</v>
      </c>
      <c r="V46" s="65">
        <f t="shared" si="15"/>
        <v>0</v>
      </c>
      <c r="W46" s="65">
        <f t="shared" si="15"/>
        <v>0</v>
      </c>
      <c r="X46" s="65">
        <f t="shared" si="15"/>
        <v>0</v>
      </c>
      <c r="Y46" s="65">
        <f t="shared" si="15"/>
        <v>0</v>
      </c>
      <c r="Z46" s="65">
        <f t="shared" si="15"/>
        <v>0</v>
      </c>
      <c r="AA46" s="65">
        <f t="shared" si="15"/>
        <v>0</v>
      </c>
      <c r="AB46" s="65">
        <f t="shared" si="1"/>
        <v>0</v>
      </c>
      <c r="AC46" s="65">
        <f t="shared" si="1"/>
        <v>0</v>
      </c>
      <c r="AD46" s="65">
        <f t="shared" ref="AD46" si="16">IFERROR((AD30-AD12)/AD12,"NO")</f>
        <v>0</v>
      </c>
    </row>
    <row r="47" spans="2:31" ht="18" x14ac:dyDescent="0.2">
      <c r="B47" s="5" t="s">
        <v>176</v>
      </c>
      <c r="C47" s="65">
        <f t="shared" ref="C47:AA47" si="17">IFERROR((C31-C13)/C13,"NO")</f>
        <v>0</v>
      </c>
      <c r="D47" s="65">
        <f t="shared" si="17"/>
        <v>0</v>
      </c>
      <c r="E47" s="65">
        <f t="shared" si="17"/>
        <v>0</v>
      </c>
      <c r="F47" s="65">
        <f t="shared" si="17"/>
        <v>0</v>
      </c>
      <c r="G47" s="65">
        <f t="shared" si="17"/>
        <v>0</v>
      </c>
      <c r="H47" s="65">
        <f t="shared" si="17"/>
        <v>0</v>
      </c>
      <c r="I47" s="65">
        <f t="shared" si="17"/>
        <v>0</v>
      </c>
      <c r="J47" s="65">
        <f t="shared" si="17"/>
        <v>0</v>
      </c>
      <c r="K47" s="65">
        <f t="shared" si="17"/>
        <v>0</v>
      </c>
      <c r="L47" s="65">
        <f t="shared" si="17"/>
        <v>0</v>
      </c>
      <c r="M47" s="65">
        <f t="shared" si="17"/>
        <v>0</v>
      </c>
      <c r="N47" s="65">
        <f t="shared" si="17"/>
        <v>0</v>
      </c>
      <c r="O47" s="65">
        <f t="shared" si="17"/>
        <v>0</v>
      </c>
      <c r="P47" s="65">
        <f t="shared" si="17"/>
        <v>0</v>
      </c>
      <c r="Q47" s="65">
        <f t="shared" si="17"/>
        <v>0</v>
      </c>
      <c r="R47" s="65">
        <f t="shared" si="17"/>
        <v>0</v>
      </c>
      <c r="S47" s="65">
        <f t="shared" si="17"/>
        <v>0</v>
      </c>
      <c r="T47" s="65">
        <f t="shared" si="17"/>
        <v>0</v>
      </c>
      <c r="U47" s="65">
        <f t="shared" si="17"/>
        <v>0</v>
      </c>
      <c r="V47" s="65">
        <f t="shared" si="17"/>
        <v>0</v>
      </c>
      <c r="W47" s="65">
        <f t="shared" si="17"/>
        <v>0</v>
      </c>
      <c r="X47" s="65">
        <f t="shared" si="17"/>
        <v>0</v>
      </c>
      <c r="Y47" s="65">
        <f t="shared" si="17"/>
        <v>0</v>
      </c>
      <c r="Z47" s="65">
        <f t="shared" si="17"/>
        <v>0</v>
      </c>
      <c r="AA47" s="65">
        <f t="shared" si="17"/>
        <v>0</v>
      </c>
      <c r="AB47" s="65">
        <f t="shared" si="1"/>
        <v>-2.9661741148069374E-6</v>
      </c>
      <c r="AC47" s="65">
        <f t="shared" si="1"/>
        <v>-8.6569307782323259E-5</v>
      </c>
      <c r="AD47" s="65">
        <f t="shared" ref="AD47" si="18">IFERROR((AD31-AD13)/AD13,"NO")</f>
        <v>-1.4566139906702804E-4</v>
      </c>
    </row>
    <row r="48" spans="2:31" ht="18" x14ac:dyDescent="0.2">
      <c r="B48" s="5" t="s">
        <v>177</v>
      </c>
      <c r="C48" s="65" t="str">
        <f t="shared" ref="C48:AA48" si="19">IFERROR((C32-C14)/C14,"NO")</f>
        <v>NO</v>
      </c>
      <c r="D48" s="65" t="str">
        <f t="shared" si="19"/>
        <v>NO</v>
      </c>
      <c r="E48" s="65" t="str">
        <f t="shared" si="19"/>
        <v>NO</v>
      </c>
      <c r="F48" s="65" t="str">
        <f t="shared" si="19"/>
        <v>NO</v>
      </c>
      <c r="G48" s="65" t="str">
        <f t="shared" si="19"/>
        <v>NO</v>
      </c>
      <c r="H48" s="65">
        <f t="shared" si="19"/>
        <v>0</v>
      </c>
      <c r="I48" s="65">
        <f t="shared" si="19"/>
        <v>0</v>
      </c>
      <c r="J48" s="65">
        <f t="shared" si="19"/>
        <v>0</v>
      </c>
      <c r="K48" s="65">
        <f t="shared" si="19"/>
        <v>0</v>
      </c>
      <c r="L48" s="65">
        <f t="shared" si="19"/>
        <v>0</v>
      </c>
      <c r="M48" s="65">
        <f t="shared" si="19"/>
        <v>0</v>
      </c>
      <c r="N48" s="65">
        <f t="shared" si="19"/>
        <v>0</v>
      </c>
      <c r="O48" s="65">
        <f t="shared" si="19"/>
        <v>0</v>
      </c>
      <c r="P48" s="65">
        <f t="shared" si="19"/>
        <v>0</v>
      </c>
      <c r="Q48" s="65">
        <f t="shared" si="19"/>
        <v>0</v>
      </c>
      <c r="R48" s="65">
        <f t="shared" si="19"/>
        <v>0</v>
      </c>
      <c r="S48" s="65">
        <f t="shared" si="19"/>
        <v>0</v>
      </c>
      <c r="T48" s="65">
        <f t="shared" si="19"/>
        <v>0</v>
      </c>
      <c r="U48" s="65" t="str">
        <f t="shared" si="19"/>
        <v>NO</v>
      </c>
      <c r="V48" s="65" t="str">
        <f t="shared" si="19"/>
        <v>NO</v>
      </c>
      <c r="W48" s="65" t="str">
        <f>IFERROR((W32-W14)/W14,"NO")</f>
        <v>NO</v>
      </c>
      <c r="X48" s="65" t="str">
        <f t="shared" si="19"/>
        <v>NO</v>
      </c>
      <c r="Y48" s="65">
        <f t="shared" si="19"/>
        <v>0</v>
      </c>
      <c r="Z48" s="65">
        <f t="shared" si="19"/>
        <v>0</v>
      </c>
      <c r="AA48" s="65">
        <f t="shared" si="19"/>
        <v>0</v>
      </c>
      <c r="AB48" s="65">
        <f t="shared" si="1"/>
        <v>0</v>
      </c>
      <c r="AC48" s="65">
        <f t="shared" si="1"/>
        <v>0</v>
      </c>
      <c r="AD48" s="65">
        <f t="shared" ref="AD48" si="20">IFERROR((AD32-AD14)/AD14,"NO")</f>
        <v>0</v>
      </c>
    </row>
    <row r="49" spans="2:31" x14ac:dyDescent="0.2">
      <c r="B49" s="61" t="s">
        <v>11</v>
      </c>
      <c r="C49" s="69">
        <f>IFERROR((C33-C15)/C15,"NO")</f>
        <v>9.2449419718516608E-4</v>
      </c>
      <c r="D49" s="69">
        <f t="shared" ref="D49:Z49" si="21">IFERROR((D33-D15)/D15,"NO")</f>
        <v>8.8521969949524387E-4</v>
      </c>
      <c r="E49" s="69">
        <f t="shared" si="21"/>
        <v>9.6853370377426352E-4</v>
      </c>
      <c r="F49" s="69">
        <f t="shared" si="21"/>
        <v>1.0023471411772409E-3</v>
      </c>
      <c r="G49" s="69">
        <f t="shared" si="21"/>
        <v>1.1057277788408247E-3</v>
      </c>
      <c r="H49" s="69">
        <f t="shared" si="21"/>
        <v>-2.2337610562978241E-4</v>
      </c>
      <c r="I49" s="69">
        <f t="shared" si="21"/>
        <v>-6.2873082337433625E-4</v>
      </c>
      <c r="J49" s="69">
        <f t="shared" si="21"/>
        <v>-1.3930089035694921E-3</v>
      </c>
      <c r="K49" s="69">
        <f t="shared" si="21"/>
        <v>-2.1811790592863511E-3</v>
      </c>
      <c r="L49" s="69">
        <f t="shared" si="21"/>
        <v>-2.0231117741359352E-3</v>
      </c>
      <c r="M49" s="69">
        <f t="shared" si="21"/>
        <v>-2.3968221829802354E-3</v>
      </c>
      <c r="N49" s="69">
        <f t="shared" si="21"/>
        <v>-3.6047362606228474E-3</v>
      </c>
      <c r="O49" s="69">
        <f t="shared" si="21"/>
        <v>-2.6953834996588494E-3</v>
      </c>
      <c r="P49" s="69">
        <f t="shared" si="21"/>
        <v>-1.6392887316217628E-3</v>
      </c>
      <c r="Q49" s="69">
        <f t="shared" si="21"/>
        <v>3.8804184489419892E-4</v>
      </c>
      <c r="R49" s="69">
        <f t="shared" si="21"/>
        <v>2.979709259649159E-3</v>
      </c>
      <c r="S49" s="69">
        <f t="shared" si="21"/>
        <v>6.3038821187993835E-4</v>
      </c>
      <c r="T49" s="69">
        <f t="shared" si="21"/>
        <v>3.4601670258503311E-4</v>
      </c>
      <c r="U49" s="69">
        <f t="shared" si="21"/>
        <v>2.8054009866593922E-3</v>
      </c>
      <c r="V49" s="69">
        <f t="shared" si="21"/>
        <v>3.0740096523812132E-3</v>
      </c>
      <c r="W49" s="69">
        <f t="shared" si="21"/>
        <v>2.8262832782736556E-3</v>
      </c>
      <c r="X49" s="69">
        <f t="shared" si="21"/>
        <v>2.9420652753944622E-3</v>
      </c>
      <c r="Y49" s="69">
        <f t="shared" si="21"/>
        <v>2.4503350252170581E-3</v>
      </c>
      <c r="Z49" s="69">
        <f t="shared" si="21"/>
        <v>3.1269668368939961E-3</v>
      </c>
      <c r="AA49" s="69">
        <f>IFERROR((AA33-AA15)/AA15,"NO")</f>
        <v>3.9717519011845878E-3</v>
      </c>
      <c r="AB49" s="69">
        <f t="shared" si="1"/>
        <v>3.4471626833380616E-3</v>
      </c>
      <c r="AC49" s="69">
        <f t="shared" si="1"/>
        <v>3.6108634828605356E-3</v>
      </c>
      <c r="AD49" s="69">
        <f>IFERROR((AD33-AD15)/AD15,"NO")</f>
        <v>4.2992222239034436E-3</v>
      </c>
      <c r="AE49" s="78">
        <f>AVERAGE(C49:AD49)</f>
        <v>8.9281794802528139E-4</v>
      </c>
    </row>
    <row r="50" spans="2:31" x14ac:dyDescent="0.2">
      <c r="B50" s="5" t="s">
        <v>13</v>
      </c>
      <c r="C50" s="65">
        <f>IFERROR((C34-C16)/C16,"NO")</f>
        <v>3.3878761562903992E-3</v>
      </c>
      <c r="D50" s="65">
        <f t="shared" ref="D50:AC50" si="22">IFERROR((D34-D16)/D16,"NO")</f>
        <v>3.3201109001974247E-3</v>
      </c>
      <c r="E50" s="65">
        <f t="shared" si="22"/>
        <v>2.3552435513036572E-3</v>
      </c>
      <c r="F50" s="65">
        <f t="shared" si="22"/>
        <v>7.0410557613391888E-3</v>
      </c>
      <c r="G50" s="65">
        <f t="shared" si="22"/>
        <v>5.4667981100157634E-4</v>
      </c>
      <c r="H50" s="65">
        <f t="shared" si="22"/>
        <v>4.9821676485585758E-3</v>
      </c>
      <c r="I50" s="65">
        <f t="shared" si="22"/>
        <v>-8.4003725319479442E-4</v>
      </c>
      <c r="J50" s="65">
        <f t="shared" si="22"/>
        <v>1.1242979275186611E-3</v>
      </c>
      <c r="K50" s="65">
        <f t="shared" si="22"/>
        <v>-1.8106010218446088E-3</v>
      </c>
      <c r="L50" s="65">
        <f t="shared" si="22"/>
        <v>-2.2406568501226107E-4</v>
      </c>
      <c r="M50" s="65">
        <f t="shared" si="22"/>
        <v>-4.8462658035463317E-3</v>
      </c>
      <c r="N50" s="65">
        <f t="shared" si="22"/>
        <v>-6.9023194749026162E-4</v>
      </c>
      <c r="O50" s="65">
        <f t="shared" si="22"/>
        <v>-1.5833253268636858E-4</v>
      </c>
      <c r="P50" s="65">
        <f t="shared" si="22"/>
        <v>-6.0584035741952395E-4</v>
      </c>
      <c r="Q50" s="65">
        <f t="shared" si="22"/>
        <v>5.5062301812781669E-3</v>
      </c>
      <c r="R50" s="65">
        <f t="shared" si="22"/>
        <v>4.4344510359051442E-3</v>
      </c>
      <c r="S50" s="65">
        <f t="shared" si="22"/>
        <v>-2.3656577830176335E-3</v>
      </c>
      <c r="T50" s="65">
        <f t="shared" si="22"/>
        <v>8.9636512559455189E-4</v>
      </c>
      <c r="U50" s="65">
        <f t="shared" si="22"/>
        <v>4.6566412254885026E-4</v>
      </c>
      <c r="V50" s="65">
        <f t="shared" si="22"/>
        <v>-8.0774045482884336E-4</v>
      </c>
      <c r="W50" s="65">
        <f t="shared" si="22"/>
        <v>5.7734242003914865E-3</v>
      </c>
      <c r="X50" s="65">
        <f t="shared" si="22"/>
        <v>5.9829299041454813E-3</v>
      </c>
      <c r="Y50" s="65">
        <f t="shared" si="22"/>
        <v>3.2088543831133924E-4</v>
      </c>
      <c r="Z50" s="65">
        <f t="shared" si="22"/>
        <v>-1.1599602770213835E-3</v>
      </c>
      <c r="AA50" s="65">
        <f t="shared" si="22"/>
        <v>3.4136749953944494E-3</v>
      </c>
      <c r="AB50" s="65">
        <f t="shared" si="22"/>
        <v>-1.3513828080678435E-4</v>
      </c>
      <c r="AC50" s="65">
        <f t="shared" si="22"/>
        <v>-2.4956759139207921E-3</v>
      </c>
      <c r="AD50" s="65">
        <f>IFERROR((AD34-AD16)/AD16,"NO")</f>
        <v>-5.9624658098138637E-3</v>
      </c>
    </row>
    <row r="51" spans="2:31" x14ac:dyDescent="0.2"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</row>
    <row r="52" spans="2:31" x14ac:dyDescent="0.2">
      <c r="B52" s="61" t="s">
        <v>156</v>
      </c>
    </row>
    <row r="54" spans="2:31" x14ac:dyDescent="0.2">
      <c r="B54" s="66" t="s">
        <v>0</v>
      </c>
      <c r="C54" s="66">
        <v>1990</v>
      </c>
      <c r="D54" s="66">
        <v>1991</v>
      </c>
      <c r="E54" s="66">
        <v>1992</v>
      </c>
      <c r="F54" s="66">
        <v>1993</v>
      </c>
      <c r="G54" s="66">
        <v>1994</v>
      </c>
      <c r="H54" s="66">
        <v>1995</v>
      </c>
      <c r="I54" s="66">
        <v>1996</v>
      </c>
      <c r="J54" s="66">
        <v>1997</v>
      </c>
      <c r="K54" s="66">
        <v>1998</v>
      </c>
      <c r="L54" s="66">
        <v>1999</v>
      </c>
      <c r="M54" s="66">
        <v>2000</v>
      </c>
      <c r="N54" s="66">
        <v>2001</v>
      </c>
      <c r="O54" s="66">
        <v>2002</v>
      </c>
      <c r="P54" s="66">
        <v>2003</v>
      </c>
      <c r="Q54" s="66">
        <v>2004</v>
      </c>
      <c r="R54" s="66">
        <v>2005</v>
      </c>
      <c r="S54" s="66">
        <v>2006</v>
      </c>
      <c r="T54" s="66">
        <v>2007</v>
      </c>
      <c r="U54" s="66">
        <v>2008</v>
      </c>
      <c r="V54" s="66">
        <v>2009</v>
      </c>
      <c r="W54" s="66">
        <v>2010</v>
      </c>
      <c r="X54" s="66">
        <v>2011</v>
      </c>
      <c r="Y54" s="66">
        <v>2012</v>
      </c>
      <c r="Z54" s="66">
        <v>2013</v>
      </c>
      <c r="AA54" s="66">
        <v>2014</v>
      </c>
      <c r="AB54" s="66">
        <v>2015</v>
      </c>
      <c r="AC54" s="66">
        <v>2016</v>
      </c>
      <c r="AD54" s="66">
        <v>2017</v>
      </c>
    </row>
    <row r="55" spans="2:31" ht="18" x14ac:dyDescent="0.2">
      <c r="B55" s="5" t="s">
        <v>170</v>
      </c>
      <c r="C55" s="71">
        <f>IFERROR((C23-C5),"NO")</f>
        <v>53.173838572154636</v>
      </c>
      <c r="D55" s="72">
        <f t="shared" ref="D55:AA55" si="23">IFERROR((D23-D5),"NO")</f>
        <v>53.709931482735556</v>
      </c>
      <c r="E55" s="72">
        <f t="shared" si="23"/>
        <v>64.095031558965275</v>
      </c>
      <c r="F55" s="72">
        <f t="shared" si="23"/>
        <v>54.519049861293752</v>
      </c>
      <c r="G55" s="72">
        <f t="shared" si="23"/>
        <v>54.044780118681956</v>
      </c>
      <c r="H55" s="72">
        <f t="shared" si="23"/>
        <v>47.891108268056996</v>
      </c>
      <c r="I55" s="72">
        <f t="shared" si="23"/>
        <v>47.743290873884689</v>
      </c>
      <c r="J55" s="72">
        <f t="shared" si="23"/>
        <v>42.091116773313843</v>
      </c>
      <c r="K55" s="72">
        <f t="shared" si="23"/>
        <v>49.619085356964206</v>
      </c>
      <c r="L55" s="72">
        <f t="shared" si="23"/>
        <v>53.312116128458001</v>
      </c>
      <c r="M55" s="72">
        <f t="shared" si="23"/>
        <v>49.046742644444748</v>
      </c>
      <c r="N55" s="72">
        <f t="shared" si="23"/>
        <v>45.383303154856549</v>
      </c>
      <c r="O55" s="72">
        <f t="shared" si="23"/>
        <v>48.925094552294468</v>
      </c>
      <c r="P55" s="72">
        <f t="shared" si="23"/>
        <v>47.300063395647157</v>
      </c>
      <c r="Q55" s="72">
        <f t="shared" si="23"/>
        <v>38.943308840767713</v>
      </c>
      <c r="R55" s="72">
        <f t="shared" si="23"/>
        <v>35.507232742915221</v>
      </c>
      <c r="S55" s="72">
        <f t="shared" si="23"/>
        <v>39.355629216093803</v>
      </c>
      <c r="T55" s="72">
        <f t="shared" si="23"/>
        <v>29.187335600719962</v>
      </c>
      <c r="U55" s="72">
        <f t="shared" si="23"/>
        <v>50.260073295685288</v>
      </c>
      <c r="V55" s="72">
        <f t="shared" si="23"/>
        <v>70.048986227433488</v>
      </c>
      <c r="W55" s="72">
        <f t="shared" si="23"/>
        <v>70.301560027925007</v>
      </c>
      <c r="X55" s="72">
        <f t="shared" si="23"/>
        <v>51.74912404177303</v>
      </c>
      <c r="Y55" s="72">
        <f t="shared" si="23"/>
        <v>30.676082647805742</v>
      </c>
      <c r="Z55" s="72">
        <f t="shared" si="23"/>
        <v>69.359820218378445</v>
      </c>
      <c r="AA55" s="72">
        <f t="shared" si="23"/>
        <v>114.49276007813751</v>
      </c>
      <c r="AB55" s="72">
        <f t="shared" ref="AB55:AC66" si="24">IFERROR((AB23-AB5),"NO")</f>
        <v>116.00670652258123</v>
      </c>
      <c r="AC55" s="72">
        <f t="shared" si="24"/>
        <v>135.09875042855128</v>
      </c>
      <c r="AD55" s="72">
        <f t="shared" ref="AD55" si="25">IFERROR((AD23-AD5),"NO")</f>
        <v>182.60464623109146</v>
      </c>
    </row>
    <row r="56" spans="2:31" ht="18" x14ac:dyDescent="0.2">
      <c r="B56" s="5" t="s">
        <v>171</v>
      </c>
      <c r="C56" s="72">
        <f t="shared" ref="C56:AA56" si="26">IFERROR((C24-C6),"NO")</f>
        <v>218.189295647986</v>
      </c>
      <c r="D56" s="72">
        <f t="shared" si="26"/>
        <v>216.83905002273968</v>
      </c>
      <c r="E56" s="72">
        <f t="shared" si="26"/>
        <v>162.7031614742009</v>
      </c>
      <c r="F56" s="72">
        <f t="shared" si="26"/>
        <v>439.18361943541095</v>
      </c>
      <c r="G56" s="72">
        <f t="shared" si="26"/>
        <v>37.983651970542269</v>
      </c>
      <c r="H56" s="72">
        <f t="shared" si="26"/>
        <v>396.38549468048586</v>
      </c>
      <c r="I56" s="72">
        <f t="shared" si="26"/>
        <v>42.817618054970808</v>
      </c>
      <c r="J56" s="72">
        <f t="shared" si="26"/>
        <v>213.26471811950614</v>
      </c>
      <c r="K56" s="72">
        <f t="shared" si="26"/>
        <v>72.838929867968545</v>
      </c>
      <c r="L56" s="72">
        <f t="shared" si="26"/>
        <v>179.77675425898633</v>
      </c>
      <c r="M56" s="72">
        <f t="shared" si="26"/>
        <v>-143.01562733481114</v>
      </c>
      <c r="N56" s="72">
        <f t="shared" si="26"/>
        <v>249.68148158062104</v>
      </c>
      <c r="O56" s="72">
        <f t="shared" si="26"/>
        <v>223.77865343926533</v>
      </c>
      <c r="P56" s="72">
        <f t="shared" si="26"/>
        <v>98.426665472085006</v>
      </c>
      <c r="Q56" s="72">
        <f t="shared" si="26"/>
        <v>412.58349774833187</v>
      </c>
      <c r="R56" s="72">
        <f t="shared" si="26"/>
        <v>173.20099731662776</v>
      </c>
      <c r="S56" s="72">
        <f t="shared" si="26"/>
        <v>-161.93144727585604</v>
      </c>
      <c r="T56" s="72">
        <f t="shared" si="26"/>
        <v>76.3172086158811</v>
      </c>
      <c r="U56" s="72">
        <f t="shared" si="26"/>
        <v>-84.824805858130276</v>
      </c>
      <c r="V56" s="72">
        <f t="shared" si="26"/>
        <v>-155.60768442723929</v>
      </c>
      <c r="W56" s="72">
        <f t="shared" si="26"/>
        <v>249.30199585967785</v>
      </c>
      <c r="X56" s="72">
        <f t="shared" si="26"/>
        <v>241.76876977909706</v>
      </c>
      <c r="Y56" s="72">
        <f t="shared" si="26"/>
        <v>-92.983951034366328</v>
      </c>
      <c r="Z56" s="72">
        <f t="shared" si="26"/>
        <v>-200.91990702055773</v>
      </c>
      <c r="AA56" s="72">
        <f t="shared" si="26"/>
        <v>57.928571471275063</v>
      </c>
      <c r="AB56" s="72">
        <f t="shared" si="24"/>
        <v>-118.59767689926957</v>
      </c>
      <c r="AC56" s="72">
        <f t="shared" si="24"/>
        <v>-276.80657051532762</v>
      </c>
      <c r="AD56" s="72">
        <f t="shared" ref="AD56" si="27">IFERROR((AD24-AD6),"NO")</f>
        <v>-513.14493000863877</v>
      </c>
    </row>
    <row r="57" spans="2:31" ht="18" x14ac:dyDescent="0.2">
      <c r="B57" s="5" t="s">
        <v>172</v>
      </c>
      <c r="C57" s="72">
        <f t="shared" ref="C57:AA57" si="28">IFERROR((C25-C7),"NO")</f>
        <v>-0.26956093955413962</v>
      </c>
      <c r="D57" s="72">
        <f t="shared" si="28"/>
        <v>-2.3815084954276244</v>
      </c>
      <c r="E57" s="72">
        <f t="shared" si="28"/>
        <v>-3.0691022748105752</v>
      </c>
      <c r="F57" s="72">
        <f t="shared" si="28"/>
        <v>-3.6786211204944266</v>
      </c>
      <c r="G57" s="72">
        <f t="shared" si="28"/>
        <v>-3.60184867951466</v>
      </c>
      <c r="H57" s="72">
        <f t="shared" si="28"/>
        <v>-3.0895674561888882</v>
      </c>
      <c r="I57" s="72">
        <f t="shared" si="28"/>
        <v>-2.8243487676900259</v>
      </c>
      <c r="J57" s="72">
        <f t="shared" si="28"/>
        <v>-2.2172632701749535</v>
      </c>
      <c r="K57" s="72">
        <f t="shared" si="28"/>
        <v>-5.1886859889054904</v>
      </c>
      <c r="L57" s="72">
        <f t="shared" si="28"/>
        <v>-5.9720437782143563</v>
      </c>
      <c r="M57" s="72">
        <f t="shared" si="28"/>
        <v>-7.5043565605137701</v>
      </c>
      <c r="N57" s="72">
        <f t="shared" si="28"/>
        <v>-7.4717932472303801</v>
      </c>
      <c r="O57" s="72">
        <f t="shared" si="28"/>
        <v>-5.5375975092338194</v>
      </c>
      <c r="P57" s="72">
        <f t="shared" si="28"/>
        <v>-8.0926240584340121</v>
      </c>
      <c r="Q57" s="72">
        <f t="shared" si="28"/>
        <v>-6.4688099885897827</v>
      </c>
      <c r="R57" s="72">
        <f t="shared" si="28"/>
        <v>-8.6503733642020961</v>
      </c>
      <c r="S57" s="72">
        <f t="shared" si="28"/>
        <v>6.4115276610173169</v>
      </c>
      <c r="T57" s="72">
        <f>IFERROR((T25-T7),"NO")</f>
        <v>-4.6502893183442211</v>
      </c>
      <c r="U57" s="72">
        <f>IFERROR((U25-U7),"NO")</f>
        <v>-7.8884319562712335</v>
      </c>
      <c r="V57" s="72">
        <f t="shared" si="28"/>
        <v>12.598656203866994</v>
      </c>
      <c r="W57" s="72">
        <f t="shared" si="28"/>
        <v>1.1401836191598704</v>
      </c>
      <c r="X57" s="72">
        <f t="shared" si="28"/>
        <v>4.4186362310010736</v>
      </c>
      <c r="Y57" s="72">
        <f t="shared" si="28"/>
        <v>-0.41155730395439605</v>
      </c>
      <c r="Z57" s="72">
        <f t="shared" si="28"/>
        <v>-1.624188581139606</v>
      </c>
      <c r="AA57" s="72">
        <f t="shared" si="28"/>
        <v>-13.874122315693967</v>
      </c>
      <c r="AB57" s="72">
        <f t="shared" si="24"/>
        <v>-31.091920071836284</v>
      </c>
      <c r="AC57" s="72">
        <f t="shared" si="24"/>
        <v>-36.52458850817311</v>
      </c>
      <c r="AD57" s="72">
        <f t="shared" ref="AD57" si="29">IFERROR((AD25-AD7),"NO")</f>
        <v>-42.336852624335734</v>
      </c>
    </row>
    <row r="58" spans="2:31" ht="18" x14ac:dyDescent="0.2">
      <c r="B58" s="5" t="s">
        <v>173</v>
      </c>
      <c r="C58" s="72">
        <f t="shared" ref="C58:AA58" si="30">IFERROR((C26-C8),"NO")</f>
        <v>-10.597340652675484</v>
      </c>
      <c r="D58" s="72">
        <f t="shared" si="30"/>
        <v>-11.990721626043523</v>
      </c>
      <c r="E58" s="72">
        <f t="shared" si="30"/>
        <v>-12.215912789491995</v>
      </c>
      <c r="F58" s="72">
        <f t="shared" si="30"/>
        <v>-17.616815473726092</v>
      </c>
      <c r="G58" s="72">
        <f t="shared" si="30"/>
        <v>-15.144021830685233</v>
      </c>
      <c r="H58" s="72">
        <f t="shared" si="30"/>
        <v>-16.416210225681425</v>
      </c>
      <c r="I58" s="72">
        <f t="shared" si="30"/>
        <v>-12.813001773909491</v>
      </c>
      <c r="J58" s="72">
        <f t="shared" si="30"/>
        <v>-9.6772086816235969</v>
      </c>
      <c r="K58" s="72">
        <f t="shared" si="30"/>
        <v>-10.433480721610977</v>
      </c>
      <c r="L58" s="72">
        <f t="shared" si="30"/>
        <v>-12.774186040918721</v>
      </c>
      <c r="M58" s="72">
        <f t="shared" si="30"/>
        <v>-9.9936863061539043</v>
      </c>
      <c r="N58" s="72">
        <f t="shared" si="30"/>
        <v>-9.8801714402707148</v>
      </c>
      <c r="O58" s="72">
        <f t="shared" si="30"/>
        <v>-7.5088945343759406</v>
      </c>
      <c r="P58" s="72">
        <f t="shared" si="30"/>
        <v>3.8566842952241132</v>
      </c>
      <c r="Q58" s="72">
        <f t="shared" si="30"/>
        <v>-5.4789885722293548</v>
      </c>
      <c r="R58" s="72">
        <f t="shared" si="30"/>
        <v>-17.847580006200587</v>
      </c>
      <c r="S58" s="72">
        <f t="shared" si="30"/>
        <v>-8.4938691658135212</v>
      </c>
      <c r="T58" s="72">
        <f t="shared" si="30"/>
        <v>-8.7993053517893713</v>
      </c>
      <c r="U58" s="72">
        <f t="shared" si="30"/>
        <v>-23.547772672407518</v>
      </c>
      <c r="V58" s="72">
        <f t="shared" si="30"/>
        <v>-0.33023983650127775</v>
      </c>
      <c r="W58" s="72">
        <f t="shared" si="30"/>
        <v>25.50071608223152</v>
      </c>
      <c r="X58" s="72">
        <f t="shared" si="30"/>
        <v>11.956657461316354</v>
      </c>
      <c r="Y58" s="72">
        <f t="shared" si="30"/>
        <v>1.5737690811492939</v>
      </c>
      <c r="Z58" s="72">
        <f t="shared" si="30"/>
        <v>14.214492139666618</v>
      </c>
      <c r="AA58" s="72">
        <f t="shared" si="30"/>
        <v>17.0738708748504</v>
      </c>
      <c r="AB58" s="72">
        <f t="shared" si="24"/>
        <v>-12.123600495948267</v>
      </c>
      <c r="AC58" s="72">
        <f t="shared" si="24"/>
        <v>-12.337498791739563</v>
      </c>
      <c r="AD58" s="72">
        <f t="shared" ref="AD58" si="31">IFERROR((AD26-AD8),"NO")</f>
        <v>-10.832063406782254</v>
      </c>
    </row>
    <row r="59" spans="2:31" ht="18" x14ac:dyDescent="0.2">
      <c r="B59" s="5" t="s">
        <v>174</v>
      </c>
      <c r="C59" s="72">
        <f t="shared" ref="C59:AA59" si="32">IFERROR((C27-C9),"NO")</f>
        <v>-1.029431721975925</v>
      </c>
      <c r="D59" s="72">
        <f t="shared" si="32"/>
        <v>-1.0265826708282475</v>
      </c>
      <c r="E59" s="72">
        <f t="shared" si="32"/>
        <v>-6.1083462977112504</v>
      </c>
      <c r="F59" s="72">
        <f t="shared" si="32"/>
        <v>-5.1726703480117067</v>
      </c>
      <c r="G59" s="72">
        <f t="shared" si="32"/>
        <v>-4.7057011245578906</v>
      </c>
      <c r="H59" s="72">
        <f t="shared" si="32"/>
        <v>1.0449271303887144</v>
      </c>
      <c r="I59" s="72">
        <f t="shared" si="32"/>
        <v>-0.42490603018995898</v>
      </c>
      <c r="J59" s="72">
        <f t="shared" si="32"/>
        <v>5.0503572760671886</v>
      </c>
      <c r="K59" s="72">
        <f t="shared" si="32"/>
        <v>0.72351525387421134</v>
      </c>
      <c r="L59" s="72">
        <f t="shared" si="32"/>
        <v>-1.737901541771862</v>
      </c>
      <c r="M59" s="72">
        <f t="shared" si="32"/>
        <v>-6.2833646224353288</v>
      </c>
      <c r="N59" s="72">
        <f t="shared" si="32"/>
        <v>-7.6924659639653328</v>
      </c>
      <c r="O59" s="72">
        <f t="shared" si="32"/>
        <v>-7.5244305589549185</v>
      </c>
      <c r="P59" s="72">
        <f t="shared" si="32"/>
        <v>-6.8440291197102852</v>
      </c>
      <c r="Q59" s="72">
        <f t="shared" si="32"/>
        <v>-5.4389189997618814</v>
      </c>
      <c r="R59" s="72">
        <f t="shared" si="32"/>
        <v>-0.99535360128447792</v>
      </c>
      <c r="S59" s="72">
        <f t="shared" si="32"/>
        <v>-1.9686336440663581</v>
      </c>
      <c r="T59" s="72">
        <f t="shared" si="32"/>
        <v>-0.54192933450303826</v>
      </c>
      <c r="U59" s="72">
        <f t="shared" si="32"/>
        <v>0.25547648847714299</v>
      </c>
      <c r="V59" s="72">
        <f t="shared" si="32"/>
        <v>1.5946494332565635</v>
      </c>
      <c r="W59" s="72">
        <f t="shared" si="32"/>
        <v>-4.5611975960200652</v>
      </c>
      <c r="X59" s="72">
        <f t="shared" si="32"/>
        <v>-2.3236880318690964</v>
      </c>
      <c r="Y59" s="72">
        <f t="shared" si="32"/>
        <v>-2.6311717432336081</v>
      </c>
      <c r="Z59" s="72">
        <f t="shared" si="32"/>
        <v>-4.5844892953218732</v>
      </c>
      <c r="AA59" s="72">
        <f t="shared" si="32"/>
        <v>-4.5863144771838051</v>
      </c>
      <c r="AB59" s="72">
        <f t="shared" si="24"/>
        <v>-4.4272430291539422</v>
      </c>
      <c r="AC59" s="72">
        <f t="shared" si="24"/>
        <v>-3.6020988863983803</v>
      </c>
      <c r="AD59" s="72">
        <f t="shared" ref="AD59" si="33">IFERROR((AD27-AD9),"NO")</f>
        <v>-1.94928267575051</v>
      </c>
    </row>
    <row r="60" spans="2:31" ht="18" x14ac:dyDescent="0.2">
      <c r="B60" s="5" t="s">
        <v>175</v>
      </c>
      <c r="C60" s="72">
        <f t="shared" ref="C60:AA60" si="34">IFERROR((C28-C10),"NO")</f>
        <v>-3.0503966891401433</v>
      </c>
      <c r="D60" s="72">
        <f t="shared" si="34"/>
        <v>-2.84631421092854</v>
      </c>
      <c r="E60" s="72">
        <f t="shared" si="34"/>
        <v>-7.7971136270125498</v>
      </c>
      <c r="F60" s="72">
        <f t="shared" si="34"/>
        <v>-7.7909583932123496</v>
      </c>
      <c r="G60" s="72">
        <f t="shared" si="34"/>
        <v>-6.9458386743935989</v>
      </c>
      <c r="H60" s="72">
        <f t="shared" si="34"/>
        <v>-1.5894823294383968</v>
      </c>
      <c r="I60" s="72">
        <f t="shared" si="34"/>
        <v>-2.5307673939059896</v>
      </c>
      <c r="J60" s="72">
        <f t="shared" si="34"/>
        <v>3.5534834281115764</v>
      </c>
      <c r="K60" s="72">
        <f t="shared" si="34"/>
        <v>-0.28599412157927873</v>
      </c>
      <c r="L60" s="72">
        <f t="shared" si="34"/>
        <v>-2.9907251672302664</v>
      </c>
      <c r="M60" s="72">
        <f t="shared" si="34"/>
        <v>-6.8947414914082401</v>
      </c>
      <c r="N60" s="72">
        <f t="shared" si="34"/>
        <v>-8.1553985484633813</v>
      </c>
      <c r="O60" s="72">
        <f t="shared" si="34"/>
        <v>-7.7500907356579773</v>
      </c>
      <c r="P60" s="72">
        <f t="shared" si="34"/>
        <v>-2.8259563338688167</v>
      </c>
      <c r="Q60" s="72">
        <f t="shared" si="34"/>
        <v>-5.2326261055350187</v>
      </c>
      <c r="R60" s="72">
        <f t="shared" si="34"/>
        <v>-3.2887465015355701</v>
      </c>
      <c r="S60" s="72">
        <f t="shared" si="34"/>
        <v>-6.1685126169504656</v>
      </c>
      <c r="T60" s="72">
        <f t="shared" si="34"/>
        <v>-1.5760448818846271</v>
      </c>
      <c r="U60" s="72">
        <f t="shared" si="34"/>
        <v>-4.2613546436341494</v>
      </c>
      <c r="V60" s="72">
        <f t="shared" si="34"/>
        <v>-2.24262585825727</v>
      </c>
      <c r="W60" s="72">
        <f t="shared" si="34"/>
        <v>2.8869232289425781</v>
      </c>
      <c r="X60" s="72">
        <f t="shared" si="34"/>
        <v>7.5210684798548755E-2</v>
      </c>
      <c r="Y60" s="72">
        <f t="shared" si="34"/>
        <v>-2.2971771151869689</v>
      </c>
      <c r="Z60" s="72">
        <f t="shared" si="34"/>
        <v>-1.7351404189530513</v>
      </c>
      <c r="AA60" s="72">
        <f t="shared" si="34"/>
        <v>2.6998570716832546</v>
      </c>
      <c r="AB60" s="72">
        <f t="shared" si="24"/>
        <v>-1.5453733753483903</v>
      </c>
      <c r="AC60" s="72">
        <f t="shared" si="24"/>
        <v>0.56735415685761836</v>
      </c>
      <c r="AD60" s="72">
        <f t="shared" ref="AD60" si="35">IFERROR((AD28-AD10),"NO")</f>
        <v>3.2038504124184328</v>
      </c>
    </row>
    <row r="61" spans="2:31" x14ac:dyDescent="0.2">
      <c r="B61" s="5" t="s">
        <v>1</v>
      </c>
      <c r="C61" s="72">
        <f t="shared" ref="C61:AA61" si="36">IFERROR((C29-C11),"NO")</f>
        <v>-0.64209233310224001</v>
      </c>
      <c r="D61" s="72">
        <f t="shared" si="36"/>
        <v>-0.64343876279488998</v>
      </c>
      <c r="E61" s="72">
        <f t="shared" si="36"/>
        <v>-0.71924506186319004</v>
      </c>
      <c r="F61" s="72">
        <f t="shared" si="36"/>
        <v>10.824341357879071</v>
      </c>
      <c r="G61" s="72">
        <f t="shared" si="36"/>
        <v>18.059973641230641</v>
      </c>
      <c r="H61" s="72">
        <f t="shared" si="36"/>
        <v>-59.06530119385225</v>
      </c>
      <c r="I61" s="72">
        <f t="shared" si="36"/>
        <v>-83.018056831731982</v>
      </c>
      <c r="J61" s="72">
        <f t="shared" si="36"/>
        <v>-132.19960435979746</v>
      </c>
      <c r="K61" s="72">
        <f t="shared" si="36"/>
        <v>-187.3092938531484</v>
      </c>
      <c r="L61" s="72">
        <f t="shared" si="36"/>
        <v>-179.75206501486866</v>
      </c>
      <c r="M61" s="72">
        <f t="shared" si="36"/>
        <v>-199.38958608106475</v>
      </c>
      <c r="N61" s="72">
        <f t="shared" si="36"/>
        <v>-284.2637666798143</v>
      </c>
      <c r="O61" s="72">
        <f t="shared" si="36"/>
        <v>-220.30454383127221</v>
      </c>
      <c r="P61" s="72">
        <f t="shared" si="36"/>
        <v>-144.92119585009755</v>
      </c>
      <c r="Q61" s="72">
        <f t="shared" si="36"/>
        <v>-0.66276823634461834</v>
      </c>
      <c r="R61" s="72">
        <f t="shared" si="36"/>
        <v>181.21348486370698</v>
      </c>
      <c r="S61" s="72">
        <f t="shared" si="36"/>
        <v>-0.43901873074651121</v>
      </c>
      <c r="T61" s="72">
        <f t="shared" si="36"/>
        <v>-0.45958066995206082</v>
      </c>
      <c r="U61" s="72">
        <f t="shared" si="36"/>
        <v>146.18149386809728</v>
      </c>
      <c r="V61" s="72">
        <f t="shared" si="36"/>
        <v>104.95449884924915</v>
      </c>
      <c r="W61" s="72">
        <f t="shared" si="36"/>
        <v>105.81905248828468</v>
      </c>
      <c r="X61" s="72">
        <f t="shared" si="36"/>
        <v>113.82185483805642</v>
      </c>
      <c r="Y61" s="72">
        <f t="shared" si="36"/>
        <v>113.53420625488286</v>
      </c>
      <c r="Z61" s="72">
        <f t="shared" si="36"/>
        <v>116.36869528473483</v>
      </c>
      <c r="AA61" s="72">
        <f t="shared" si="36"/>
        <v>130.7488991451537</v>
      </c>
      <c r="AB61" s="72">
        <f t="shared" si="24"/>
        <v>123.62533906977978</v>
      </c>
      <c r="AC61" s="72">
        <f t="shared" si="24"/>
        <v>126.26967249638119</v>
      </c>
      <c r="AD61" s="72">
        <f t="shared" ref="AD61" si="37">IFERROR((AD29-AD11),"NO")</f>
        <v>122.83797520873145</v>
      </c>
    </row>
    <row r="62" spans="2:31" x14ac:dyDescent="0.2">
      <c r="B62" s="5" t="s">
        <v>2</v>
      </c>
      <c r="C62" s="72">
        <f t="shared" ref="C62:AA62" si="38">IFERROR((C30-C12),"NO")</f>
        <v>0</v>
      </c>
      <c r="D62" s="72">
        <f t="shared" si="38"/>
        <v>0</v>
      </c>
      <c r="E62" s="72">
        <f t="shared" si="38"/>
        <v>0</v>
      </c>
      <c r="F62" s="72">
        <f t="shared" si="38"/>
        <v>0</v>
      </c>
      <c r="G62" s="72">
        <f t="shared" si="38"/>
        <v>0</v>
      </c>
      <c r="H62" s="72">
        <f t="shared" si="38"/>
        <v>0</v>
      </c>
      <c r="I62" s="72">
        <f t="shared" si="38"/>
        <v>0</v>
      </c>
      <c r="J62" s="72">
        <f t="shared" si="38"/>
        <v>0</v>
      </c>
      <c r="K62" s="72">
        <f t="shared" si="38"/>
        <v>0</v>
      </c>
      <c r="L62" s="72">
        <f t="shared" si="38"/>
        <v>0</v>
      </c>
      <c r="M62" s="72">
        <f>IFERROR((M30-M12),"NO")</f>
        <v>0</v>
      </c>
      <c r="N62" s="72">
        <f t="shared" si="38"/>
        <v>0</v>
      </c>
      <c r="O62" s="72">
        <f t="shared" si="38"/>
        <v>0</v>
      </c>
      <c r="P62" s="72">
        <f t="shared" si="38"/>
        <v>0</v>
      </c>
      <c r="Q62" s="72">
        <f t="shared" si="38"/>
        <v>0</v>
      </c>
      <c r="R62" s="72">
        <f t="shared" si="38"/>
        <v>0</v>
      </c>
      <c r="S62" s="72">
        <f t="shared" si="38"/>
        <v>0</v>
      </c>
      <c r="T62" s="72">
        <f t="shared" si="38"/>
        <v>0</v>
      </c>
      <c r="U62" s="72">
        <f t="shared" si="38"/>
        <v>0</v>
      </c>
      <c r="V62" s="72">
        <f t="shared" si="38"/>
        <v>0</v>
      </c>
      <c r="W62" s="72">
        <f t="shared" si="38"/>
        <v>0</v>
      </c>
      <c r="X62" s="72">
        <f t="shared" si="38"/>
        <v>0</v>
      </c>
      <c r="Y62" s="72">
        <f t="shared" si="38"/>
        <v>0</v>
      </c>
      <c r="Z62" s="72">
        <f t="shared" si="38"/>
        <v>0</v>
      </c>
      <c r="AA62" s="72">
        <f t="shared" si="38"/>
        <v>0</v>
      </c>
      <c r="AB62" s="72">
        <f t="shared" si="24"/>
        <v>0</v>
      </c>
      <c r="AC62" s="72">
        <f t="shared" si="24"/>
        <v>0</v>
      </c>
      <c r="AD62" s="72">
        <f t="shared" ref="AD62" si="39">IFERROR((AD30-AD12),"NO")</f>
        <v>0</v>
      </c>
    </row>
    <row r="63" spans="2:31" ht="18" x14ac:dyDescent="0.2">
      <c r="B63" s="5" t="s">
        <v>176</v>
      </c>
      <c r="C63" s="72">
        <f t="shared" ref="C63:AA63" si="40">IFERROR((C31-C13),"NO")</f>
        <v>0</v>
      </c>
      <c r="D63" s="72">
        <f t="shared" si="40"/>
        <v>0</v>
      </c>
      <c r="E63" s="72">
        <f t="shared" si="40"/>
        <v>0</v>
      </c>
      <c r="F63" s="72">
        <f t="shared" si="40"/>
        <v>0</v>
      </c>
      <c r="G63" s="72">
        <f t="shared" si="40"/>
        <v>0</v>
      </c>
      <c r="H63" s="72">
        <f t="shared" si="40"/>
        <v>0</v>
      </c>
      <c r="I63" s="72">
        <f t="shared" si="40"/>
        <v>0</v>
      </c>
      <c r="J63" s="72">
        <f t="shared" si="40"/>
        <v>0</v>
      </c>
      <c r="K63" s="72">
        <f t="shared" si="40"/>
        <v>0</v>
      </c>
      <c r="L63" s="72">
        <f t="shared" si="40"/>
        <v>0</v>
      </c>
      <c r="M63" s="72">
        <f t="shared" si="40"/>
        <v>0</v>
      </c>
      <c r="N63" s="72">
        <f t="shared" si="40"/>
        <v>0</v>
      </c>
      <c r="O63" s="72">
        <f t="shared" si="40"/>
        <v>0</v>
      </c>
      <c r="P63" s="72">
        <f t="shared" si="40"/>
        <v>0</v>
      </c>
      <c r="Q63" s="72">
        <f t="shared" si="40"/>
        <v>0</v>
      </c>
      <c r="R63" s="72">
        <f t="shared" si="40"/>
        <v>0</v>
      </c>
      <c r="S63" s="72">
        <f t="shared" si="40"/>
        <v>0</v>
      </c>
      <c r="T63" s="72">
        <f t="shared" si="40"/>
        <v>0</v>
      </c>
      <c r="U63" s="72">
        <f t="shared" si="40"/>
        <v>0</v>
      </c>
      <c r="V63" s="72">
        <f t="shared" si="40"/>
        <v>0</v>
      </c>
      <c r="W63" s="72">
        <f t="shared" si="40"/>
        <v>0</v>
      </c>
      <c r="X63" s="72">
        <f t="shared" si="40"/>
        <v>0</v>
      </c>
      <c r="Y63" s="72">
        <f t="shared" si="40"/>
        <v>0</v>
      </c>
      <c r="Z63" s="72">
        <f t="shared" si="40"/>
        <v>0</v>
      </c>
      <c r="AA63" s="72">
        <f t="shared" si="40"/>
        <v>0</v>
      </c>
      <c r="AB63" s="72">
        <f t="shared" si="24"/>
        <v>-1.3195750800321093E-4</v>
      </c>
      <c r="AC63" s="72">
        <f t="shared" si="24"/>
        <v>-3.4019332799957169E-3</v>
      </c>
      <c r="AD63" s="72">
        <f t="shared" ref="AD63" si="41">IFERROR((AD31-AD13),"NO")</f>
        <v>-5.7125812679998944E-3</v>
      </c>
    </row>
    <row r="64" spans="2:31" ht="18" x14ac:dyDescent="0.2">
      <c r="B64" s="5" t="s">
        <v>177</v>
      </c>
      <c r="C64" s="72" t="str">
        <f t="shared" ref="C64:AA64" si="42">IFERROR((C32-C14),"NO")</f>
        <v>NO</v>
      </c>
      <c r="D64" s="72" t="str">
        <f t="shared" si="42"/>
        <v>NO</v>
      </c>
      <c r="E64" s="72" t="str">
        <f t="shared" si="42"/>
        <v>NO</v>
      </c>
      <c r="F64" s="72" t="str">
        <f t="shared" si="42"/>
        <v>NO</v>
      </c>
      <c r="G64" s="72" t="str">
        <f t="shared" si="42"/>
        <v>NO</v>
      </c>
      <c r="H64" s="72">
        <f t="shared" si="42"/>
        <v>0</v>
      </c>
      <c r="I64" s="72">
        <f t="shared" si="42"/>
        <v>0</v>
      </c>
      <c r="J64" s="72">
        <f t="shared" si="42"/>
        <v>0</v>
      </c>
      <c r="K64" s="72">
        <f t="shared" si="42"/>
        <v>0</v>
      </c>
      <c r="L64" s="72">
        <f t="shared" si="42"/>
        <v>0</v>
      </c>
      <c r="M64" s="72">
        <f t="shared" si="42"/>
        <v>0</v>
      </c>
      <c r="N64" s="72">
        <f t="shared" si="42"/>
        <v>0</v>
      </c>
      <c r="O64" s="72">
        <f t="shared" si="42"/>
        <v>0</v>
      </c>
      <c r="P64" s="72">
        <f t="shared" si="42"/>
        <v>0</v>
      </c>
      <c r="Q64" s="72">
        <f t="shared" si="42"/>
        <v>0</v>
      </c>
      <c r="R64" s="72">
        <f t="shared" si="42"/>
        <v>0</v>
      </c>
      <c r="S64" s="72">
        <f t="shared" si="42"/>
        <v>0</v>
      </c>
      <c r="T64" s="72">
        <f t="shared" si="42"/>
        <v>0</v>
      </c>
      <c r="U64" s="72" t="str">
        <f t="shared" si="42"/>
        <v>NO</v>
      </c>
      <c r="V64" s="72" t="str">
        <f t="shared" si="42"/>
        <v>NO</v>
      </c>
      <c r="W64" s="72" t="str">
        <f t="shared" si="42"/>
        <v>NO</v>
      </c>
      <c r="X64" s="72" t="str">
        <f t="shared" si="42"/>
        <v>NO</v>
      </c>
      <c r="Y64" s="72">
        <f t="shared" si="42"/>
        <v>0</v>
      </c>
      <c r="Z64" s="72">
        <f t="shared" si="42"/>
        <v>0</v>
      </c>
      <c r="AA64" s="72">
        <f t="shared" si="42"/>
        <v>0</v>
      </c>
      <c r="AB64" s="72">
        <f t="shared" si="24"/>
        <v>0</v>
      </c>
      <c r="AC64" s="72">
        <f t="shared" si="24"/>
        <v>0</v>
      </c>
      <c r="AD64" s="72">
        <f t="shared" ref="AD64" si="43">IFERROR((AD32-AD14),"NO")</f>
        <v>0</v>
      </c>
    </row>
    <row r="65" spans="2:30" x14ac:dyDescent="0.2">
      <c r="B65" s="61" t="s">
        <v>11</v>
      </c>
      <c r="C65" s="73">
        <f t="shared" ref="C65:AA65" si="44">IFERROR((C33-C15),"NO")</f>
        <v>51.232753577525727</v>
      </c>
      <c r="D65" s="73">
        <f t="shared" si="44"/>
        <v>49.658401553686417</v>
      </c>
      <c r="E65" s="73">
        <f t="shared" si="44"/>
        <v>54.198337924586667</v>
      </c>
      <c r="F65" s="73">
        <f t="shared" si="44"/>
        <v>56.492099750670604</v>
      </c>
      <c r="G65" s="73">
        <f t="shared" si="44"/>
        <v>63.797203955844452</v>
      </c>
      <c r="H65" s="73">
        <f t="shared" si="44"/>
        <v>-13.218833251594333</v>
      </c>
      <c r="I65" s="73">
        <f t="shared" si="44"/>
        <v>-38.524020755728998</v>
      </c>
      <c r="J65" s="73">
        <f t="shared" si="44"/>
        <v>-87.275393580595846</v>
      </c>
      <c r="K65" s="73">
        <f t="shared" si="44"/>
        <v>-142.15537923121883</v>
      </c>
      <c r="L65" s="73">
        <f t="shared" si="44"/>
        <v>-134.14989420639176</v>
      </c>
      <c r="M65" s="73">
        <f t="shared" si="44"/>
        <v>-164.13056461956876</v>
      </c>
      <c r="N65" s="73">
        <f t="shared" si="44"/>
        <v>-254.04472273615829</v>
      </c>
      <c r="O65" s="73">
        <f t="shared" si="44"/>
        <v>-184.44147734716535</v>
      </c>
      <c r="P65" s="73">
        <f t="shared" si="44"/>
        <v>-112.5577856325981</v>
      </c>
      <c r="Q65" s="73">
        <f t="shared" si="44"/>
        <v>26.3728116160637</v>
      </c>
      <c r="R65" s="73">
        <f t="shared" si="44"/>
        <v>207.07499064113654</v>
      </c>
      <c r="S65" s="73">
        <f t="shared" si="44"/>
        <v>43.359504502295749</v>
      </c>
      <c r="T65" s="73">
        <f t="shared" si="44"/>
        <v>23.535536277922802</v>
      </c>
      <c r="U65" s="73">
        <f t="shared" si="44"/>
        <v>188.80861169598938</v>
      </c>
      <c r="V65" s="73">
        <f t="shared" si="44"/>
        <v>189.19679071380233</v>
      </c>
      <c r="W65" s="73">
        <f t="shared" si="44"/>
        <v>172.69959853935143</v>
      </c>
      <c r="X65" s="73">
        <f t="shared" si="44"/>
        <v>167.66592707896052</v>
      </c>
      <c r="Y65" s="73">
        <f t="shared" si="44"/>
        <v>141.16755985550117</v>
      </c>
      <c r="Z65" s="73">
        <f t="shared" si="44"/>
        <v>179.51983762664895</v>
      </c>
      <c r="AA65" s="73">
        <f t="shared" si="44"/>
        <v>226.78122243040707</v>
      </c>
      <c r="AB65" s="73">
        <f t="shared" si="24"/>
        <v>204.11275053386635</v>
      </c>
      <c r="AC65" s="73">
        <f t="shared" si="24"/>
        <v>221.23833359708078</v>
      </c>
      <c r="AD65" s="73">
        <f t="shared" ref="AD65" si="45">IFERROR((AD33-AD15),"NO")</f>
        <v>261.15077355847461</v>
      </c>
    </row>
    <row r="66" spans="2:30" x14ac:dyDescent="0.2">
      <c r="B66" s="5" t="s">
        <v>13</v>
      </c>
      <c r="C66" s="72">
        <f t="shared" ref="C66:AA66" si="46">IFERROR((C34-C16),"NO")</f>
        <v>203.89946597307426</v>
      </c>
      <c r="D66" s="72">
        <f t="shared" si="46"/>
        <v>201.35857542297163</v>
      </c>
      <c r="E66" s="72">
        <f t="shared" si="46"/>
        <v>141.97088999583502</v>
      </c>
      <c r="F66" s="72">
        <f t="shared" si="46"/>
        <v>424.60018692634912</v>
      </c>
      <c r="G66" s="72">
        <f t="shared" si="46"/>
        <v>33.953765106700303</v>
      </c>
      <c r="H66" s="72">
        <f t="shared" si="46"/>
        <v>319.31450093151216</v>
      </c>
      <c r="I66" s="72">
        <f t="shared" si="46"/>
        <v>-55.544207944578375</v>
      </c>
      <c r="J66" s="72">
        <f t="shared" si="46"/>
        <v>74.941388506209478</v>
      </c>
      <c r="K66" s="72">
        <f t="shared" si="46"/>
        <v>-125.18983882837347</v>
      </c>
      <c r="L66" s="72">
        <f t="shared" si="46"/>
        <v>-15.7402219640353</v>
      </c>
      <c r="M66" s="72">
        <f t="shared" si="46"/>
        <v>-359.29364121344406</v>
      </c>
      <c r="N66" s="72">
        <f t="shared" si="46"/>
        <v>-52.617855087926728</v>
      </c>
      <c r="O66" s="72">
        <f t="shared" si="46"/>
        <v>-11.784875662036939</v>
      </c>
      <c r="P66" s="72">
        <f t="shared" si="46"/>
        <v>-45.463802416663384</v>
      </c>
      <c r="Q66" s="72">
        <f t="shared" si="46"/>
        <v>401.20911483421514</v>
      </c>
      <c r="R66" s="72">
        <f t="shared" si="46"/>
        <v>333.27815567261132</v>
      </c>
      <c r="S66" s="72">
        <f t="shared" si="46"/>
        <v>-177.03284778936359</v>
      </c>
      <c r="T66" s="72">
        <f t="shared" si="46"/>
        <v>65.482277712260839</v>
      </c>
      <c r="U66" s="72">
        <f t="shared" si="46"/>
        <v>33.547560693928972</v>
      </c>
      <c r="V66" s="72">
        <f t="shared" si="46"/>
        <v>-53.226051272751647</v>
      </c>
      <c r="W66" s="72">
        <f t="shared" si="46"/>
        <v>383.50868765913765</v>
      </c>
      <c r="X66" s="72">
        <f t="shared" si="46"/>
        <v>367.62249276326475</v>
      </c>
      <c r="Y66" s="72">
        <f t="shared" si="46"/>
        <v>19.826847186486702</v>
      </c>
      <c r="Z66" s="72">
        <f t="shared" si="46"/>
        <v>-72.071860015115817</v>
      </c>
      <c r="AA66" s="72">
        <f t="shared" si="46"/>
        <v>208.45119856296515</v>
      </c>
      <c r="AB66" s="72">
        <f t="shared" si="24"/>
        <v>-8.641443658292701</v>
      </c>
      <c r="AC66" s="72">
        <f t="shared" si="24"/>
        <v>-162.31044458710676</v>
      </c>
      <c r="AD66" s="72">
        <f>IFERROR((AD34-AD16),"NO")</f>
        <v>-397.94088037553593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AF67"/>
  <sheetViews>
    <sheetView zoomScale="75" zoomScaleNormal="75" workbookViewId="0">
      <pane ySplit="1" topLeftCell="A2" activePane="bottomLeft" state="frozen"/>
      <selection activeCell="B38" sqref="B38"/>
      <selection pane="bottomLeft" activeCell="AE11" sqref="AE11"/>
    </sheetView>
  </sheetViews>
  <sheetFormatPr defaultRowHeight="15" x14ac:dyDescent="0.2"/>
  <cols>
    <col min="1" max="1" width="3.28515625" style="5" customWidth="1"/>
    <col min="2" max="2" width="55.42578125" style="5" customWidth="1"/>
    <col min="3" max="30" width="9.28515625" style="5" bestFit="1" customWidth="1"/>
    <col min="31" max="31" width="11.42578125" style="5" customWidth="1"/>
    <col min="32" max="16384" width="9.140625" style="5"/>
  </cols>
  <sheetData>
    <row r="1" spans="2:30" ht="15.75" customHeight="1" x14ac:dyDescent="0.2">
      <c r="B1" s="61" t="s">
        <v>159</v>
      </c>
    </row>
    <row r="2" spans="2:30" ht="18" x14ac:dyDescent="0.2">
      <c r="B2" s="11" t="s">
        <v>183</v>
      </c>
    </row>
    <row r="3" spans="2:30" ht="20.25" customHeight="1" x14ac:dyDescent="0.2">
      <c r="B3" s="4" t="s">
        <v>22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</row>
    <row r="4" spans="2:30" x14ac:dyDescent="0.2">
      <c r="B4" s="10" t="s">
        <v>20</v>
      </c>
      <c r="C4" s="67">
        <f>SUM(C5:C8)</f>
        <v>30922.087333840384</v>
      </c>
      <c r="D4" s="67">
        <f t="shared" ref="D4:X4" si="0">SUM(D5:D8)</f>
        <v>31783.340703882084</v>
      </c>
      <c r="E4" s="67">
        <f t="shared" si="0"/>
        <v>31679.376842494152</v>
      </c>
      <c r="F4" s="67">
        <f t="shared" si="0"/>
        <v>31854.262804916543</v>
      </c>
      <c r="G4" s="67">
        <f t="shared" si="0"/>
        <v>32824.509494014434</v>
      </c>
      <c r="H4" s="67">
        <f t="shared" si="0"/>
        <v>33735.680871979152</v>
      </c>
      <c r="I4" s="67">
        <f t="shared" si="0"/>
        <v>35349.877500919298</v>
      </c>
      <c r="J4" s="67">
        <f t="shared" si="0"/>
        <v>36463.18582666188</v>
      </c>
      <c r="K4" s="67">
        <f t="shared" si="0"/>
        <v>38688.150397469974</v>
      </c>
      <c r="L4" s="67">
        <f t="shared" si="0"/>
        <v>40067.063346648181</v>
      </c>
      <c r="M4" s="67">
        <f t="shared" si="0"/>
        <v>42409.569250640496</v>
      </c>
      <c r="N4" s="67">
        <f t="shared" si="0"/>
        <v>44447.666236657111</v>
      </c>
      <c r="O4" s="67">
        <f t="shared" si="0"/>
        <v>43302.027915604282</v>
      </c>
      <c r="P4" s="67">
        <f t="shared" si="0"/>
        <v>43268.773825197124</v>
      </c>
      <c r="Q4" s="67">
        <f t="shared" si="0"/>
        <v>43728.5673235387</v>
      </c>
      <c r="R4" s="67">
        <f t="shared" si="0"/>
        <v>45640.393587324987</v>
      </c>
      <c r="S4" s="67">
        <f t="shared" si="0"/>
        <v>45145.227529607313</v>
      </c>
      <c r="T4" s="67">
        <f t="shared" si="0"/>
        <v>45068.280741528739</v>
      </c>
      <c r="U4" s="67">
        <f t="shared" si="0"/>
        <v>45179.060461526358</v>
      </c>
      <c r="V4" s="67">
        <f t="shared" si="0"/>
        <v>40702.099159825921</v>
      </c>
      <c r="W4" s="67">
        <f t="shared" si="0"/>
        <v>40330.324778545655</v>
      </c>
      <c r="X4" s="67">
        <f t="shared" si="0"/>
        <v>36834.092470758376</v>
      </c>
      <c r="Y4" s="67">
        <f t="shared" ref="Y4:AD4" si="1">SUM(Y5:Y8)</f>
        <v>36917.343113713454</v>
      </c>
      <c r="Z4" s="67">
        <f t="shared" si="1"/>
        <v>35702.309069560419</v>
      </c>
      <c r="AA4" s="67">
        <f t="shared" si="1"/>
        <v>34963.198084962241</v>
      </c>
      <c r="AB4" s="67">
        <f t="shared" si="1"/>
        <v>36518.821811141926</v>
      </c>
      <c r="AC4" s="67">
        <f t="shared" si="1"/>
        <v>37838.09560023166</v>
      </c>
      <c r="AD4" s="67">
        <f t="shared" si="1"/>
        <v>36665.192574361572</v>
      </c>
    </row>
    <row r="5" spans="2:30" x14ac:dyDescent="0.2">
      <c r="B5" s="80" t="s">
        <v>14</v>
      </c>
      <c r="C5" s="67">
        <v>11223.12672799716</v>
      </c>
      <c r="D5" s="67">
        <v>11684.216169548012</v>
      </c>
      <c r="E5" s="67">
        <v>12345.631586408674</v>
      </c>
      <c r="F5" s="67">
        <v>12361.503535976539</v>
      </c>
      <c r="G5" s="67">
        <v>12698.964605169616</v>
      </c>
      <c r="H5" s="67">
        <v>13383.629051628215</v>
      </c>
      <c r="I5" s="67">
        <v>14103.622705934602</v>
      </c>
      <c r="J5" s="67">
        <v>14761.014389242522</v>
      </c>
      <c r="K5" s="67">
        <v>15141.535204543823</v>
      </c>
      <c r="L5" s="67">
        <v>15800.052247276675</v>
      </c>
      <c r="M5" s="67">
        <v>16116.301209055915</v>
      </c>
      <c r="N5" s="67">
        <v>17334.222532490625</v>
      </c>
      <c r="O5" s="67">
        <v>16420.33723140927</v>
      </c>
      <c r="P5" s="67">
        <v>15726.017167120375</v>
      </c>
      <c r="Q5" s="67">
        <v>15335.427423918578</v>
      </c>
      <c r="R5" s="67">
        <v>15828.51037379073</v>
      </c>
      <c r="S5" s="67">
        <v>15076.624038701657</v>
      </c>
      <c r="T5" s="67">
        <v>14583.003232163603</v>
      </c>
      <c r="U5" s="67">
        <v>14710.483389544235</v>
      </c>
      <c r="V5" s="67">
        <v>13119.109512032237</v>
      </c>
      <c r="W5" s="67">
        <v>13380.236904025222</v>
      </c>
      <c r="X5" s="67">
        <v>11979.413356286863</v>
      </c>
      <c r="Y5" s="67">
        <v>12816.108756812859</v>
      </c>
      <c r="Z5" s="67">
        <v>11409.47921634972</v>
      </c>
      <c r="AA5" s="67">
        <v>11186.232219256608</v>
      </c>
      <c r="AB5" s="67">
        <v>11802.745185743934</v>
      </c>
      <c r="AC5" s="67">
        <v>12516.281660008235</v>
      </c>
      <c r="AD5" s="67">
        <v>11646.824336531732</v>
      </c>
    </row>
    <row r="6" spans="2:30" x14ac:dyDescent="0.2">
      <c r="B6" s="80" t="s">
        <v>15</v>
      </c>
      <c r="C6" s="67">
        <v>3961.7501968617198</v>
      </c>
      <c r="D6" s="67">
        <v>4074.4548385498297</v>
      </c>
      <c r="E6" s="67">
        <v>3768.7411502027753</v>
      </c>
      <c r="F6" s="67">
        <v>3986.718636659084</v>
      </c>
      <c r="G6" s="67">
        <v>4242.6262261403081</v>
      </c>
      <c r="H6" s="67">
        <v>4347.622852378212</v>
      </c>
      <c r="I6" s="67">
        <v>4182.7351599223548</v>
      </c>
      <c r="J6" s="67">
        <v>4550.5507019358811</v>
      </c>
      <c r="K6" s="67">
        <v>4589.6182499874158</v>
      </c>
      <c r="L6" s="67">
        <v>4810.4753948929074</v>
      </c>
      <c r="M6" s="67">
        <v>5642.3689918729879</v>
      </c>
      <c r="N6" s="67">
        <v>5599.3853934023136</v>
      </c>
      <c r="O6" s="67">
        <v>5323.0545108400129</v>
      </c>
      <c r="P6" s="67">
        <v>5513.8189089738644</v>
      </c>
      <c r="Q6" s="67">
        <v>5694.093389318622</v>
      </c>
      <c r="R6" s="67">
        <v>5870.4169980805837</v>
      </c>
      <c r="S6" s="67">
        <v>5752.4070140376298</v>
      </c>
      <c r="T6" s="67">
        <v>5788.7344844996869</v>
      </c>
      <c r="U6" s="67">
        <v>5629.341453754756</v>
      </c>
      <c r="V6" s="67">
        <v>4480.2828280028953</v>
      </c>
      <c r="W6" s="67">
        <v>4476.4678963195283</v>
      </c>
      <c r="X6" s="67">
        <v>4142.3578853015661</v>
      </c>
      <c r="Y6" s="67">
        <v>4176.4896259681573</v>
      </c>
      <c r="Z6" s="67">
        <v>4236.5165404275367</v>
      </c>
      <c r="AA6" s="67">
        <v>4322.9830999003334</v>
      </c>
      <c r="AB6" s="67">
        <v>4482.6167535707855</v>
      </c>
      <c r="AC6" s="67">
        <v>4526.1813510295315</v>
      </c>
      <c r="AD6" s="67">
        <v>4665.0699608858904</v>
      </c>
    </row>
    <row r="7" spans="2:30" x14ac:dyDescent="0.2">
      <c r="B7" s="80" t="s">
        <v>16</v>
      </c>
      <c r="C7" s="67">
        <v>5150.9372567661558</v>
      </c>
      <c r="D7" s="67">
        <v>5330.8694910633749</v>
      </c>
      <c r="E7" s="67">
        <v>5760.7643098425733</v>
      </c>
      <c r="F7" s="67">
        <v>5737.5262211741574</v>
      </c>
      <c r="G7" s="67">
        <v>5989.7443650876221</v>
      </c>
      <c r="H7" s="67">
        <v>6283.8053298508312</v>
      </c>
      <c r="I7" s="67">
        <v>7335.937602249428</v>
      </c>
      <c r="J7" s="67">
        <v>7716.2334825535972</v>
      </c>
      <c r="K7" s="67">
        <v>9062.6508453831666</v>
      </c>
      <c r="L7" s="67">
        <v>9761.2387264916179</v>
      </c>
      <c r="M7" s="67">
        <v>10801.15853330782</v>
      </c>
      <c r="N7" s="67">
        <v>11324.294245842411</v>
      </c>
      <c r="O7" s="67">
        <v>11513.127206521167</v>
      </c>
      <c r="P7" s="67">
        <v>11714.756675917302</v>
      </c>
      <c r="Q7" s="67">
        <v>12435.470377164986</v>
      </c>
      <c r="R7" s="67">
        <v>13143.233983557815</v>
      </c>
      <c r="S7" s="67">
        <v>13822.61998120397</v>
      </c>
      <c r="T7" s="67">
        <v>14405.797826764063</v>
      </c>
      <c r="U7" s="67">
        <v>13674.025262164647</v>
      </c>
      <c r="V7" s="67">
        <v>12451.484815567248</v>
      </c>
      <c r="W7" s="67">
        <v>11535.069750627772</v>
      </c>
      <c r="X7" s="67">
        <v>11222.753461069473</v>
      </c>
      <c r="Y7" s="67">
        <v>10836.272139028788</v>
      </c>
      <c r="Z7" s="67">
        <v>11067.609344819517</v>
      </c>
      <c r="AA7" s="67">
        <v>11347.606513933466</v>
      </c>
      <c r="AB7" s="67">
        <v>11812.730924283351</v>
      </c>
      <c r="AC7" s="67">
        <v>12294.64695088993</v>
      </c>
      <c r="AD7" s="67">
        <v>12002.562030973351</v>
      </c>
    </row>
    <row r="8" spans="2:30" x14ac:dyDescent="0.2">
      <c r="B8" s="80" t="s">
        <v>17</v>
      </c>
      <c r="C8" s="67">
        <v>10586.273152215346</v>
      </c>
      <c r="D8" s="67">
        <v>10693.800204720868</v>
      </c>
      <c r="E8" s="67">
        <v>9804.2397960401304</v>
      </c>
      <c r="F8" s="67">
        <v>9768.5144111067639</v>
      </c>
      <c r="G8" s="67">
        <v>9893.1742976168898</v>
      </c>
      <c r="H8" s="67">
        <v>9720.6236381218932</v>
      </c>
      <c r="I8" s="67">
        <v>9727.5820328129121</v>
      </c>
      <c r="J8" s="67">
        <v>9435.3872529298787</v>
      </c>
      <c r="K8" s="67">
        <v>9894.3460975555663</v>
      </c>
      <c r="L8" s="67">
        <v>9695.2969779869818</v>
      </c>
      <c r="M8" s="67">
        <v>9849.7405164037718</v>
      </c>
      <c r="N8" s="67">
        <v>10189.764064921768</v>
      </c>
      <c r="O8" s="67">
        <v>10045.508966833833</v>
      </c>
      <c r="P8" s="67">
        <v>10314.181073185588</v>
      </c>
      <c r="Q8" s="67">
        <v>10263.576133136516</v>
      </c>
      <c r="R8" s="67">
        <v>10798.232231895854</v>
      </c>
      <c r="S8" s="67">
        <v>10493.576495664054</v>
      </c>
      <c r="T8" s="67">
        <v>10290.745198101387</v>
      </c>
      <c r="U8" s="67">
        <v>11165.210356062718</v>
      </c>
      <c r="V8" s="67">
        <v>10651.222004223537</v>
      </c>
      <c r="W8" s="67">
        <v>10938.550227573136</v>
      </c>
      <c r="X8" s="67">
        <v>9489.5677681004763</v>
      </c>
      <c r="Y8" s="67">
        <v>9088.4725919036518</v>
      </c>
      <c r="Z8" s="67">
        <v>8988.7039679636455</v>
      </c>
      <c r="AA8" s="67">
        <v>8106.3762518718377</v>
      </c>
      <c r="AB8" s="67">
        <v>8420.7289475438538</v>
      </c>
      <c r="AC8" s="67">
        <v>8500.985638303966</v>
      </c>
      <c r="AD8" s="67">
        <v>8350.7362459706001</v>
      </c>
    </row>
    <row r="9" spans="2:30" x14ac:dyDescent="0.2">
      <c r="B9" s="10" t="s">
        <v>21</v>
      </c>
      <c r="C9" s="67">
        <f>SUM(C10:C11)</f>
        <v>104.93558550372566</v>
      </c>
      <c r="D9" s="67">
        <f t="shared" ref="D9:X9" si="2">SUM(D10:D11)</f>
        <v>97.629967732515695</v>
      </c>
      <c r="E9" s="67">
        <f t="shared" si="2"/>
        <v>93.616296514958378</v>
      </c>
      <c r="F9" s="67">
        <f t="shared" si="2"/>
        <v>97.82182103397264</v>
      </c>
      <c r="G9" s="67">
        <f t="shared" si="2"/>
        <v>96.39654477043824</v>
      </c>
      <c r="H9" s="67">
        <f t="shared" si="2"/>
        <v>96.254737917029587</v>
      </c>
      <c r="I9" s="67">
        <f t="shared" si="2"/>
        <v>96.093604862784161</v>
      </c>
      <c r="J9" s="67">
        <f t="shared" si="2"/>
        <v>93.135526884952341</v>
      </c>
      <c r="K9" s="67">
        <f t="shared" si="2"/>
        <v>82.725682487229705</v>
      </c>
      <c r="L9" s="67">
        <f t="shared" si="2"/>
        <v>122.72326182831696</v>
      </c>
      <c r="M9" s="67">
        <f t="shared" si="2"/>
        <v>88.376828390345082</v>
      </c>
      <c r="N9" s="67">
        <f t="shared" si="2"/>
        <v>157.6369547458213</v>
      </c>
      <c r="O9" s="67">
        <f t="shared" si="2"/>
        <v>77.175235240943536</v>
      </c>
      <c r="P9" s="67">
        <f t="shared" si="2"/>
        <v>747.24040077672123</v>
      </c>
      <c r="Q9" s="67">
        <f t="shared" si="2"/>
        <v>86.222977232304544</v>
      </c>
      <c r="R9" s="67">
        <f t="shared" si="2"/>
        <v>79.693499293290998</v>
      </c>
      <c r="S9" s="67">
        <f t="shared" si="2"/>
        <v>76.150357144594551</v>
      </c>
      <c r="T9" s="67">
        <f t="shared" si="2"/>
        <v>95.320627839803166</v>
      </c>
      <c r="U9" s="67">
        <f t="shared" si="2"/>
        <v>93.2865958418829</v>
      </c>
      <c r="V9" s="67">
        <f t="shared" si="2"/>
        <v>74.975466844678593</v>
      </c>
      <c r="W9" s="67">
        <f t="shared" si="2"/>
        <v>79.363024760373122</v>
      </c>
      <c r="X9" s="67">
        <f t="shared" si="2"/>
        <v>75.312424658939136</v>
      </c>
      <c r="Y9" s="67">
        <f t="shared" ref="Y9:AD9" si="3">SUM(Y10:Y11)</f>
        <v>78.623811053138795</v>
      </c>
      <c r="Z9" s="67">
        <f t="shared" si="3"/>
        <v>77.938646996150084</v>
      </c>
      <c r="AA9" s="67">
        <f t="shared" si="3"/>
        <v>85.951491462034298</v>
      </c>
      <c r="AB9" s="67">
        <f t="shared" si="3"/>
        <v>88.698290010397741</v>
      </c>
      <c r="AC9" s="67">
        <f t="shared" si="3"/>
        <v>91.943907281238751</v>
      </c>
      <c r="AD9" s="67">
        <f t="shared" si="3"/>
        <v>97.165338875715335</v>
      </c>
    </row>
    <row r="10" spans="2:30" x14ac:dyDescent="0.2">
      <c r="B10" s="80" t="s">
        <v>18</v>
      </c>
      <c r="C10" s="67">
        <v>55.556567500000007</v>
      </c>
      <c r="D10" s="67">
        <v>44.934387500000014</v>
      </c>
      <c r="E10" s="67">
        <v>40.74219750000001</v>
      </c>
      <c r="F10" s="67">
        <v>37.626564930550252</v>
      </c>
      <c r="G10" s="67">
        <v>35.250374999999998</v>
      </c>
      <c r="H10" s="67">
        <v>33.329820000000005</v>
      </c>
      <c r="I10" s="67">
        <v>31.521490000000007</v>
      </c>
      <c r="J10" s="67">
        <v>30.141457500000001</v>
      </c>
      <c r="K10" s="67">
        <v>28.960415000000005</v>
      </c>
      <c r="L10" s="67">
        <v>27.913372500000005</v>
      </c>
      <c r="M10" s="67">
        <v>27.020765000000001</v>
      </c>
      <c r="N10" s="67">
        <v>26.188122500000006</v>
      </c>
      <c r="O10" s="67">
        <v>25.424992500000005</v>
      </c>
      <c r="P10" s="67">
        <v>24.746785000000003</v>
      </c>
      <c r="Q10" s="67">
        <v>24.148977500000001</v>
      </c>
      <c r="R10" s="67">
        <v>23.546647500000002</v>
      </c>
      <c r="S10" s="67">
        <v>23.0451525</v>
      </c>
      <c r="T10" s="67">
        <v>22.527745000000003</v>
      </c>
      <c r="U10" s="67">
        <v>22.07985</v>
      </c>
      <c r="V10" s="67">
        <v>21.658755000000003</v>
      </c>
      <c r="W10" s="67">
        <v>21.233137500000005</v>
      </c>
      <c r="X10" s="67">
        <v>20.865642500000003</v>
      </c>
      <c r="Y10" s="67">
        <v>20.498147500000002</v>
      </c>
      <c r="Z10" s="67">
        <v>20.146565000000006</v>
      </c>
      <c r="AA10" s="67">
        <v>19.8371925</v>
      </c>
      <c r="AB10" s="67">
        <v>19.539210000000001</v>
      </c>
      <c r="AC10" s="67">
        <v>19.241227500000001</v>
      </c>
      <c r="AD10" s="67">
        <v>18.943245000000005</v>
      </c>
    </row>
    <row r="11" spans="2:30" x14ac:dyDescent="0.2">
      <c r="B11" s="80" t="s">
        <v>19</v>
      </c>
      <c r="C11" s="67">
        <v>49.379018003725662</v>
      </c>
      <c r="D11" s="67">
        <v>52.695580232515688</v>
      </c>
      <c r="E11" s="67">
        <v>52.874099014958368</v>
      </c>
      <c r="F11" s="67">
        <v>60.195256103422388</v>
      </c>
      <c r="G11" s="67">
        <v>61.146169770438242</v>
      </c>
      <c r="H11" s="67">
        <v>62.924917917029589</v>
      </c>
      <c r="I11" s="67">
        <v>64.572114862784161</v>
      </c>
      <c r="J11" s="67">
        <v>62.99406938495234</v>
      </c>
      <c r="K11" s="67">
        <v>53.765267487229693</v>
      </c>
      <c r="L11" s="67">
        <v>94.809889328316956</v>
      </c>
      <c r="M11" s="67">
        <v>61.356063390345078</v>
      </c>
      <c r="N11" s="67">
        <v>131.44883224582128</v>
      </c>
      <c r="O11" s="67">
        <v>51.750242740943534</v>
      </c>
      <c r="P11" s="67">
        <v>722.49361577672119</v>
      </c>
      <c r="Q11" s="67">
        <v>62.073999732304536</v>
      </c>
      <c r="R11" s="67">
        <v>56.146851793290999</v>
      </c>
      <c r="S11" s="67">
        <v>53.105204644594551</v>
      </c>
      <c r="T11" s="67">
        <v>72.79288283980317</v>
      </c>
      <c r="U11" s="67">
        <v>71.206745841882892</v>
      </c>
      <c r="V11" s="67">
        <v>53.316711844678586</v>
      </c>
      <c r="W11" s="67">
        <v>58.129887260373124</v>
      </c>
      <c r="X11" s="67">
        <v>54.446782158939129</v>
      </c>
      <c r="Y11" s="67">
        <v>58.125663553138793</v>
      </c>
      <c r="Z11" s="67">
        <v>57.792081996150081</v>
      </c>
      <c r="AA11" s="67">
        <v>66.114298962034297</v>
      </c>
      <c r="AB11" s="67">
        <v>69.159080010397744</v>
      </c>
      <c r="AC11" s="67">
        <v>72.702679781238743</v>
      </c>
      <c r="AD11" s="67">
        <v>78.222093875715331</v>
      </c>
    </row>
    <row r="12" spans="2:30" ht="18" x14ac:dyDescent="0.2">
      <c r="B12" s="9" t="s">
        <v>200</v>
      </c>
      <c r="C12" s="68">
        <f>C4+C9</f>
        <v>31027.022919344108</v>
      </c>
      <c r="D12" s="68">
        <f t="shared" ref="D12:X12" si="4">D4+D9</f>
        <v>31880.970671614599</v>
      </c>
      <c r="E12" s="68">
        <f t="shared" si="4"/>
        <v>31772.993139009111</v>
      </c>
      <c r="F12" s="68">
        <f t="shared" si="4"/>
        <v>31952.084625950516</v>
      </c>
      <c r="G12" s="68">
        <f t="shared" si="4"/>
        <v>32920.906038784873</v>
      </c>
      <c r="H12" s="68">
        <f t="shared" si="4"/>
        <v>33831.93560989618</v>
      </c>
      <c r="I12" s="68">
        <f t="shared" si="4"/>
        <v>35445.971105782082</v>
      </c>
      <c r="J12" s="68">
        <f t="shared" si="4"/>
        <v>36556.321353546831</v>
      </c>
      <c r="K12" s="68">
        <f t="shared" si="4"/>
        <v>38770.876079957205</v>
      </c>
      <c r="L12" s="68">
        <f t="shared" si="4"/>
        <v>40189.786608476497</v>
      </c>
      <c r="M12" s="68">
        <f t="shared" si="4"/>
        <v>42497.946079030844</v>
      </c>
      <c r="N12" s="68">
        <f t="shared" si="4"/>
        <v>44605.303191402934</v>
      </c>
      <c r="O12" s="68">
        <f t="shared" si="4"/>
        <v>43379.203150845227</v>
      </c>
      <c r="P12" s="68">
        <f t="shared" si="4"/>
        <v>44016.014225973842</v>
      </c>
      <c r="Q12" s="68">
        <f t="shared" si="4"/>
        <v>43814.790300771005</v>
      </c>
      <c r="R12" s="68">
        <f t="shared" si="4"/>
        <v>45720.087086618274</v>
      </c>
      <c r="S12" s="68">
        <f t="shared" si="4"/>
        <v>45221.377886751907</v>
      </c>
      <c r="T12" s="68">
        <f t="shared" si="4"/>
        <v>45163.601369368545</v>
      </c>
      <c r="U12" s="68">
        <f t="shared" si="4"/>
        <v>45272.347057368243</v>
      </c>
      <c r="V12" s="68">
        <f t="shared" si="4"/>
        <v>40777.074626670597</v>
      </c>
      <c r="W12" s="68">
        <f t="shared" si="4"/>
        <v>40409.687803306027</v>
      </c>
      <c r="X12" s="68">
        <f t="shared" si="4"/>
        <v>36909.404895417312</v>
      </c>
      <c r="Y12" s="68">
        <f t="shared" ref="Y12:AD12" si="5">Y4+Y9</f>
        <v>36995.966924766595</v>
      </c>
      <c r="Z12" s="68">
        <f t="shared" si="5"/>
        <v>35780.247716556572</v>
      </c>
      <c r="AA12" s="68">
        <f t="shared" si="5"/>
        <v>35049.149576424279</v>
      </c>
      <c r="AB12" s="68">
        <f t="shared" si="5"/>
        <v>36607.520101152324</v>
      </c>
      <c r="AC12" s="68">
        <f t="shared" si="5"/>
        <v>37930.039507512898</v>
      </c>
      <c r="AD12" s="68">
        <f t="shared" si="5"/>
        <v>36762.357913237291</v>
      </c>
    </row>
    <row r="13" spans="2:30" x14ac:dyDescent="0.2">
      <c r="B13" s="62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2:30" x14ac:dyDescent="0.2">
      <c r="B14" s="61" t="s">
        <v>163</v>
      </c>
    </row>
    <row r="15" spans="2:30" ht="18" x14ac:dyDescent="0.2">
      <c r="B15" s="11" t="s">
        <v>184</v>
      </c>
    </row>
    <row r="16" spans="2:30" x14ac:dyDescent="0.2">
      <c r="B16" s="4" t="s">
        <v>22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</row>
    <row r="17" spans="2:31" x14ac:dyDescent="0.2">
      <c r="B17" s="10" t="s">
        <v>20</v>
      </c>
      <c r="C17" s="67">
        <v>30917.683593171227</v>
      </c>
      <c r="D17" s="67">
        <v>31778.063547806374</v>
      </c>
      <c r="E17" s="67">
        <v>31674.30914296511</v>
      </c>
      <c r="F17" s="67">
        <v>31849.325460025335</v>
      </c>
      <c r="G17" s="67">
        <v>32819.866342118927</v>
      </c>
      <c r="H17" s="67">
        <v>33732.056647722908</v>
      </c>
      <c r="I17" s="67">
        <v>35346.465818326506</v>
      </c>
      <c r="J17" s="67">
        <v>36459.762147294838</v>
      </c>
      <c r="K17" s="67">
        <v>38686.239241281721</v>
      </c>
      <c r="L17" s="67">
        <v>40060.785154611352</v>
      </c>
      <c r="M17" s="67">
        <v>42405.080263873249</v>
      </c>
      <c r="N17" s="67">
        <v>44443.700896982918</v>
      </c>
      <c r="O17" s="67">
        <v>43303.690349178345</v>
      </c>
      <c r="P17" s="67">
        <v>43269.813561264426</v>
      </c>
      <c r="Q17" s="67">
        <v>43728.337234620281</v>
      </c>
      <c r="R17" s="67">
        <v>45640.803833180646</v>
      </c>
      <c r="S17" s="67">
        <v>45145.267064128806</v>
      </c>
      <c r="T17" s="67">
        <v>45071.835272955432</v>
      </c>
      <c r="U17" s="67">
        <v>45185.544740471654</v>
      </c>
      <c r="V17" s="67">
        <v>40717.90167865785</v>
      </c>
      <c r="W17" s="67">
        <v>40340.972608573196</v>
      </c>
      <c r="X17" s="67">
        <v>36846.2820100186</v>
      </c>
      <c r="Y17" s="67">
        <v>36920.785233392264</v>
      </c>
      <c r="Z17" s="67">
        <v>35740.614641518849</v>
      </c>
      <c r="AA17" s="67">
        <v>35042.876837012504</v>
      </c>
      <c r="AB17" s="67">
        <v>36593.255613795685</v>
      </c>
      <c r="AC17" s="67">
        <v>37924.59624750512</v>
      </c>
      <c r="AD17" s="67">
        <v>36761.045283333784</v>
      </c>
    </row>
    <row r="18" spans="2:31" x14ac:dyDescent="0.2">
      <c r="B18" s="80" t="s">
        <v>14</v>
      </c>
      <c r="C18" s="67">
        <v>11223.12672799716</v>
      </c>
      <c r="D18" s="67">
        <v>11684.216169548012</v>
      </c>
      <c r="E18" s="67">
        <v>12345.631586408674</v>
      </c>
      <c r="F18" s="67">
        <v>12361.503535976539</v>
      </c>
      <c r="G18" s="67">
        <v>12698.964605169616</v>
      </c>
      <c r="H18" s="67">
        <v>13383.629051628215</v>
      </c>
      <c r="I18" s="67">
        <v>14103.622705934602</v>
      </c>
      <c r="J18" s="67">
        <v>14761.014389242522</v>
      </c>
      <c r="K18" s="67">
        <v>15141.535204543823</v>
      </c>
      <c r="L18" s="67">
        <v>15800.052247276675</v>
      </c>
      <c r="M18" s="67">
        <v>16116.301209055915</v>
      </c>
      <c r="N18" s="67">
        <v>17334.222532490625</v>
      </c>
      <c r="O18" s="67">
        <v>16420.33723140927</v>
      </c>
      <c r="P18" s="67">
        <v>15726.017167120375</v>
      </c>
      <c r="Q18" s="67">
        <v>15335.427423918578</v>
      </c>
      <c r="R18" s="67">
        <v>15828.51037379073</v>
      </c>
      <c r="S18" s="67">
        <v>15076.624038701657</v>
      </c>
      <c r="T18" s="67">
        <v>14583.003232163603</v>
      </c>
      <c r="U18" s="67">
        <v>14710.483389544235</v>
      </c>
      <c r="V18" s="67">
        <v>13119.109512032237</v>
      </c>
      <c r="W18" s="67">
        <v>13380.236904025222</v>
      </c>
      <c r="X18" s="67">
        <v>11979.968927792928</v>
      </c>
      <c r="Y18" s="67">
        <v>12809.983524786521</v>
      </c>
      <c r="Z18" s="67">
        <v>11434.062403652248</v>
      </c>
      <c r="AA18" s="67">
        <v>11252.067026061113</v>
      </c>
      <c r="AB18" s="67">
        <v>11875.453189734633</v>
      </c>
      <c r="AC18" s="67">
        <v>12589.334889230951</v>
      </c>
      <c r="AD18" s="67">
        <v>11819.835928603112</v>
      </c>
    </row>
    <row r="19" spans="2:31" x14ac:dyDescent="0.2">
      <c r="B19" s="80" t="s">
        <v>15</v>
      </c>
      <c r="C19" s="67">
        <v>3961.7501968617198</v>
      </c>
      <c r="D19" s="67">
        <v>4074.4548385498297</v>
      </c>
      <c r="E19" s="67">
        <v>3768.7411502027753</v>
      </c>
      <c r="F19" s="67">
        <v>3986.718636659084</v>
      </c>
      <c r="G19" s="67">
        <v>4242.6262261403081</v>
      </c>
      <c r="H19" s="67">
        <v>4347.622852378212</v>
      </c>
      <c r="I19" s="67">
        <v>4182.7351599223548</v>
      </c>
      <c r="J19" s="67">
        <v>4550.5507019358811</v>
      </c>
      <c r="K19" s="67">
        <v>4589.6182499874158</v>
      </c>
      <c r="L19" s="67">
        <v>4810.4753948929074</v>
      </c>
      <c r="M19" s="67">
        <v>5642.3689918729879</v>
      </c>
      <c r="N19" s="67">
        <v>5599.3853934023136</v>
      </c>
      <c r="O19" s="67">
        <v>5323.0545108400129</v>
      </c>
      <c r="P19" s="67">
        <v>5513.8189089738644</v>
      </c>
      <c r="Q19" s="67">
        <v>5694.093389318622</v>
      </c>
      <c r="R19" s="67">
        <v>5870.4169980805837</v>
      </c>
      <c r="S19" s="67">
        <v>5752.4070140376298</v>
      </c>
      <c r="T19" s="67">
        <v>5788.7344844996869</v>
      </c>
      <c r="U19" s="67">
        <v>5629.341453754756</v>
      </c>
      <c r="V19" s="67">
        <v>4486.9239149420027</v>
      </c>
      <c r="W19" s="67">
        <v>4476.4678963195283</v>
      </c>
      <c r="X19" s="67">
        <v>4142.360082932656</v>
      </c>
      <c r="Y19" s="67">
        <v>4176.5102240160431</v>
      </c>
      <c r="Z19" s="67">
        <v>4239.353872065456</v>
      </c>
      <c r="AA19" s="67">
        <v>4322.9896600552929</v>
      </c>
      <c r="AB19" s="67">
        <v>4469.5735136389221</v>
      </c>
      <c r="AC19" s="67">
        <v>4526.1824330243899</v>
      </c>
      <c r="AD19" s="67">
        <v>4564.7315951203127</v>
      </c>
    </row>
    <row r="20" spans="2:31" x14ac:dyDescent="0.2">
      <c r="B20" s="80" t="s">
        <v>16</v>
      </c>
      <c r="C20" s="67">
        <v>5146.5335160969971</v>
      </c>
      <c r="D20" s="67">
        <v>5325.592334987663</v>
      </c>
      <c r="E20" s="67">
        <v>5755.6966103135346</v>
      </c>
      <c r="F20" s="67">
        <v>5732.58887628295</v>
      </c>
      <c r="G20" s="67">
        <v>5985.101213192117</v>
      </c>
      <c r="H20" s="67">
        <v>6280.1811055945836</v>
      </c>
      <c r="I20" s="67">
        <v>7332.5259196566367</v>
      </c>
      <c r="J20" s="67">
        <v>7712.8098031865593</v>
      </c>
      <c r="K20" s="67">
        <v>9060.7396891949156</v>
      </c>
      <c r="L20" s="67">
        <v>9754.9605344547927</v>
      </c>
      <c r="M20" s="67">
        <v>10796.669546540576</v>
      </c>
      <c r="N20" s="67">
        <v>11320.328906168208</v>
      </c>
      <c r="O20" s="67">
        <v>11514.788401933201</v>
      </c>
      <c r="P20" s="67">
        <v>11715.782792202277</v>
      </c>
      <c r="Q20" s="67">
        <v>12435.224656450946</v>
      </c>
      <c r="R20" s="67">
        <v>13143.628597617862</v>
      </c>
      <c r="S20" s="67">
        <v>13822.636686680384</v>
      </c>
      <c r="T20" s="67">
        <v>14409.318170592291</v>
      </c>
      <c r="U20" s="67">
        <v>13680.475515087974</v>
      </c>
      <c r="V20" s="67">
        <v>12460.761273094035</v>
      </c>
      <c r="W20" s="67">
        <v>11545.679557884016</v>
      </c>
      <c r="X20" s="67">
        <v>11234.359216414881</v>
      </c>
      <c r="Y20" s="67">
        <v>10845.812634556731</v>
      </c>
      <c r="Z20" s="67">
        <v>11078.516722345168</v>
      </c>
      <c r="AA20" s="67">
        <v>11361.418012471839</v>
      </c>
      <c r="AB20" s="67">
        <v>11827.316922617561</v>
      </c>
      <c r="AC20" s="67">
        <v>12308.049278398108</v>
      </c>
      <c r="AD20" s="67">
        <v>12026.494767900445</v>
      </c>
    </row>
    <row r="21" spans="2:31" x14ac:dyDescent="0.2">
      <c r="B21" s="80" t="s">
        <v>17</v>
      </c>
      <c r="C21" s="67">
        <v>10586.273152215346</v>
      </c>
      <c r="D21" s="67">
        <v>10693.800204720868</v>
      </c>
      <c r="E21" s="67">
        <v>9804.2397960401304</v>
      </c>
      <c r="F21" s="67">
        <v>9768.5144111067639</v>
      </c>
      <c r="G21" s="67">
        <v>9893.1742976168898</v>
      </c>
      <c r="H21" s="67">
        <v>9720.6236381218932</v>
      </c>
      <c r="I21" s="67">
        <v>9727.5820328129121</v>
      </c>
      <c r="J21" s="67">
        <v>9435.3872529298787</v>
      </c>
      <c r="K21" s="67">
        <v>9894.3460975555663</v>
      </c>
      <c r="L21" s="67">
        <v>9695.2969779869818</v>
      </c>
      <c r="M21" s="67">
        <v>9849.7405164037718</v>
      </c>
      <c r="N21" s="67">
        <v>10189.764064921768</v>
      </c>
      <c r="O21" s="67">
        <v>10045.510204995862</v>
      </c>
      <c r="P21" s="67">
        <v>10314.194692967907</v>
      </c>
      <c r="Q21" s="67">
        <v>10263.591764932133</v>
      </c>
      <c r="R21" s="67">
        <v>10798.247863691471</v>
      </c>
      <c r="S21" s="67">
        <v>10493.599324709132</v>
      </c>
      <c r="T21" s="67">
        <v>10290.779385699845</v>
      </c>
      <c r="U21" s="67">
        <v>11165.244382084693</v>
      </c>
      <c r="V21" s="67">
        <v>10651.106978589578</v>
      </c>
      <c r="W21" s="67">
        <v>10938.588250344426</v>
      </c>
      <c r="X21" s="67">
        <v>9489.5937828781334</v>
      </c>
      <c r="Y21" s="67">
        <v>9088.4788500329632</v>
      </c>
      <c r="Z21" s="67">
        <v>8988.6816434559751</v>
      </c>
      <c r="AA21" s="67">
        <v>8106.4021384242624</v>
      </c>
      <c r="AB21" s="67">
        <v>8420.9119878045658</v>
      </c>
      <c r="AC21" s="67">
        <v>8501.0296468516717</v>
      </c>
      <c r="AD21" s="67">
        <v>8349.9829917099105</v>
      </c>
    </row>
    <row r="22" spans="2:31" x14ac:dyDescent="0.2">
      <c r="B22" s="10" t="s">
        <v>21</v>
      </c>
      <c r="C22" s="67">
        <v>104.41981231384662</v>
      </c>
      <c r="D22" s="67">
        <v>95.006883286337228</v>
      </c>
      <c r="E22" s="67">
        <v>90.290976336628447</v>
      </c>
      <c r="F22" s="67">
        <v>93.865889382172753</v>
      </c>
      <c r="G22" s="67">
        <v>92.505661431799183</v>
      </c>
      <c r="H22" s="67">
        <v>92.868477398724778</v>
      </c>
      <c r="I22" s="67">
        <v>92.968817523191916</v>
      </c>
      <c r="J22" s="67">
        <v>90.731212236638811</v>
      </c>
      <c r="K22" s="67">
        <v>77.354764773907618</v>
      </c>
      <c r="L22" s="67">
        <v>116.58380147801816</v>
      </c>
      <c r="M22" s="67">
        <v>80.692131227636651</v>
      </c>
      <c r="N22" s="67">
        <v>149.99336088201846</v>
      </c>
      <c r="O22" s="67">
        <v>71.492908490589883</v>
      </c>
      <c r="P22" s="67">
        <v>739.01704778224064</v>
      </c>
      <c r="Q22" s="67">
        <v>79.659674241199468</v>
      </c>
      <c r="R22" s="67">
        <v>70.931116729553338</v>
      </c>
      <c r="S22" s="67">
        <v>82.412770635472441</v>
      </c>
      <c r="T22" s="67">
        <v>90.621968312249464</v>
      </c>
      <c r="U22" s="67">
        <v>85.075650757858114</v>
      </c>
      <c r="V22" s="67">
        <v>80.458750355054633</v>
      </c>
      <c r="W22" s="67">
        <v>86.96355851141422</v>
      </c>
      <c r="X22" s="67">
        <v>79.598565043566452</v>
      </c>
      <c r="Y22" s="67">
        <v>78.056115127234563</v>
      </c>
      <c r="Z22" s="67">
        <v>76.175309548979158</v>
      </c>
      <c r="AA22" s="67">
        <v>71.841767996337879</v>
      </c>
      <c r="AB22" s="67">
        <v>72.650784355619479</v>
      </c>
      <c r="AC22" s="67">
        <v>73.487212943161865</v>
      </c>
      <c r="AD22" s="67">
        <v>78.965379523051752</v>
      </c>
    </row>
    <row r="23" spans="2:31" x14ac:dyDescent="0.2">
      <c r="B23" s="80" t="s">
        <v>18</v>
      </c>
      <c r="C23" s="67">
        <v>55.556567500000007</v>
      </c>
      <c r="D23" s="67">
        <v>44.934387500000014</v>
      </c>
      <c r="E23" s="67">
        <v>40.74219750000001</v>
      </c>
      <c r="F23" s="67">
        <v>37.626564930550252</v>
      </c>
      <c r="G23" s="67">
        <v>35.250374999999998</v>
      </c>
      <c r="H23" s="67">
        <v>33.329820000000005</v>
      </c>
      <c r="I23" s="67">
        <v>31.521490000000007</v>
      </c>
      <c r="J23" s="67">
        <v>30.141457500000001</v>
      </c>
      <c r="K23" s="67">
        <v>28.960415000000005</v>
      </c>
      <c r="L23" s="67">
        <v>27.913372500000005</v>
      </c>
      <c r="M23" s="67">
        <v>27.020765000000001</v>
      </c>
      <c r="N23" s="67">
        <v>26.188122500000006</v>
      </c>
      <c r="O23" s="67">
        <v>25.424992500000005</v>
      </c>
      <c r="P23" s="67">
        <v>24.746785000000003</v>
      </c>
      <c r="Q23" s="67">
        <v>24.148977500000001</v>
      </c>
      <c r="R23" s="67">
        <v>23.546647500000002</v>
      </c>
      <c r="S23" s="67">
        <v>23.0451525</v>
      </c>
      <c r="T23" s="67">
        <v>22.527745000000003</v>
      </c>
      <c r="U23" s="67">
        <v>22.07985</v>
      </c>
      <c r="V23" s="67">
        <v>21.658755000000003</v>
      </c>
      <c r="W23" s="67">
        <v>21.233137500000005</v>
      </c>
      <c r="X23" s="67">
        <v>20.865642500000003</v>
      </c>
      <c r="Y23" s="67">
        <v>20.498147500000002</v>
      </c>
      <c r="Z23" s="67">
        <v>20.146565000000006</v>
      </c>
      <c r="AA23" s="67">
        <v>19.8371925</v>
      </c>
      <c r="AB23" s="67">
        <v>19.539210000000001</v>
      </c>
      <c r="AC23" s="67">
        <v>19.241227500000001</v>
      </c>
      <c r="AD23" s="67">
        <v>18.943245000000005</v>
      </c>
    </row>
    <row r="24" spans="2:31" x14ac:dyDescent="0.2">
      <c r="B24" s="80" t="s">
        <v>19</v>
      </c>
      <c r="C24" s="67">
        <v>48.863244813846613</v>
      </c>
      <c r="D24" s="67">
        <v>50.072495786337221</v>
      </c>
      <c r="E24" s="67">
        <v>49.548778836628436</v>
      </c>
      <c r="F24" s="67">
        <v>56.239324451622508</v>
      </c>
      <c r="G24" s="67">
        <v>57.255286431799192</v>
      </c>
      <c r="H24" s="67">
        <v>59.538657398724773</v>
      </c>
      <c r="I24" s="67">
        <v>61.447327523191909</v>
      </c>
      <c r="J24" s="67">
        <v>60.589754736638803</v>
      </c>
      <c r="K24" s="67">
        <v>48.394349773907621</v>
      </c>
      <c r="L24" s="67">
        <v>88.670428978018151</v>
      </c>
      <c r="M24" s="67">
        <v>53.671366227636646</v>
      </c>
      <c r="N24" s="67">
        <v>123.80523838201847</v>
      </c>
      <c r="O24" s="67">
        <v>46.067915990589881</v>
      </c>
      <c r="P24" s="67">
        <v>714.27026278224059</v>
      </c>
      <c r="Q24" s="67">
        <v>55.51069674119946</v>
      </c>
      <c r="R24" s="67">
        <v>47.384469229553339</v>
      </c>
      <c r="S24" s="67">
        <v>59.367618135472433</v>
      </c>
      <c r="T24" s="67">
        <v>68.094223312249468</v>
      </c>
      <c r="U24" s="67">
        <v>62.995800757858106</v>
      </c>
      <c r="V24" s="67">
        <v>58.799995355054634</v>
      </c>
      <c r="W24" s="67">
        <v>65.730421011414208</v>
      </c>
      <c r="X24" s="67">
        <v>58.732922543566445</v>
      </c>
      <c r="Y24" s="67">
        <v>57.557967627234561</v>
      </c>
      <c r="Z24" s="67">
        <v>56.028744548979155</v>
      </c>
      <c r="AA24" s="67">
        <v>52.004575496337878</v>
      </c>
      <c r="AB24" s="67">
        <v>53.111574355619474</v>
      </c>
      <c r="AC24" s="67">
        <v>54.245985443161857</v>
      </c>
      <c r="AD24" s="67">
        <v>60.022134523051754</v>
      </c>
    </row>
    <row r="25" spans="2:31" ht="18" x14ac:dyDescent="0.2">
      <c r="B25" s="9" t="s">
        <v>200</v>
      </c>
      <c r="C25" s="68">
        <f>C17+C22</f>
        <v>31022.103405485072</v>
      </c>
      <c r="D25" s="68">
        <f t="shared" ref="D25:X25" si="6">D17+D22</f>
        <v>31873.07043109271</v>
      </c>
      <c r="E25" s="68">
        <f t="shared" si="6"/>
        <v>31764.60011930174</v>
      </c>
      <c r="F25" s="68">
        <f t="shared" si="6"/>
        <v>31943.191349407509</v>
      </c>
      <c r="G25" s="68">
        <f t="shared" si="6"/>
        <v>32912.372003550729</v>
      </c>
      <c r="H25" s="68">
        <f t="shared" si="6"/>
        <v>33824.925125121634</v>
      </c>
      <c r="I25" s="68">
        <f t="shared" si="6"/>
        <v>35439.434635849699</v>
      </c>
      <c r="J25" s="68">
        <f t="shared" si="6"/>
        <v>36550.49335953148</v>
      </c>
      <c r="K25" s="68">
        <f t="shared" si="6"/>
        <v>38763.594006055631</v>
      </c>
      <c r="L25" s="68">
        <f t="shared" si="6"/>
        <v>40177.368956089369</v>
      </c>
      <c r="M25" s="68">
        <f t="shared" si="6"/>
        <v>42485.772395100888</v>
      </c>
      <c r="N25" s="68">
        <f t="shared" si="6"/>
        <v>44593.69425786494</v>
      </c>
      <c r="O25" s="68">
        <f t="shared" si="6"/>
        <v>43375.183257668934</v>
      </c>
      <c r="P25" s="68">
        <f t="shared" si="6"/>
        <v>44008.830609046665</v>
      </c>
      <c r="Q25" s="68">
        <f t="shared" si="6"/>
        <v>43807.996908861482</v>
      </c>
      <c r="R25" s="68">
        <f t="shared" si="6"/>
        <v>45711.734949910198</v>
      </c>
      <c r="S25" s="68">
        <f t="shared" si="6"/>
        <v>45227.679834764276</v>
      </c>
      <c r="T25" s="68">
        <f t="shared" si="6"/>
        <v>45162.457241267679</v>
      </c>
      <c r="U25" s="68">
        <f t="shared" si="6"/>
        <v>45270.62039122951</v>
      </c>
      <c r="V25" s="68">
        <f t="shared" si="6"/>
        <v>40798.360429012908</v>
      </c>
      <c r="W25" s="68">
        <f t="shared" si="6"/>
        <v>40427.936167084612</v>
      </c>
      <c r="X25" s="68">
        <f t="shared" si="6"/>
        <v>36925.880575062169</v>
      </c>
      <c r="Y25" s="68">
        <f t="shared" ref="Y25:AD25" si="7">Y17+Y22</f>
        <v>36998.841348519498</v>
      </c>
      <c r="Z25" s="68">
        <f t="shared" si="7"/>
        <v>35816.789951067825</v>
      </c>
      <c r="AA25" s="68">
        <f t="shared" si="7"/>
        <v>35114.718605008842</v>
      </c>
      <c r="AB25" s="68">
        <f t="shared" si="7"/>
        <v>36665.906398151303</v>
      </c>
      <c r="AC25" s="68">
        <f t="shared" si="7"/>
        <v>37998.083460448281</v>
      </c>
      <c r="AD25" s="68">
        <f t="shared" si="7"/>
        <v>36840.010662856839</v>
      </c>
    </row>
    <row r="26" spans="2:31" x14ac:dyDescent="0.2">
      <c r="B26" s="62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2:31" x14ac:dyDescent="0.2">
      <c r="B27" s="9" t="s">
        <v>7</v>
      </c>
    </row>
    <row r="28" spans="2:31" x14ac:dyDescent="0.2">
      <c r="Y28" s="77"/>
      <c r="Z28" s="77"/>
      <c r="AA28" s="77"/>
      <c r="AB28" s="77"/>
      <c r="AC28" s="77"/>
      <c r="AD28" s="77"/>
    </row>
    <row r="29" spans="2:31" x14ac:dyDescent="0.2">
      <c r="B29" s="4" t="s">
        <v>22</v>
      </c>
      <c r="C29" s="4">
        <v>1990</v>
      </c>
      <c r="D29" s="4">
        <v>1991</v>
      </c>
      <c r="E29" s="4">
        <v>1992</v>
      </c>
      <c r="F29" s="4">
        <v>1993</v>
      </c>
      <c r="G29" s="4">
        <v>1994</v>
      </c>
      <c r="H29" s="4">
        <v>1995</v>
      </c>
      <c r="I29" s="4">
        <v>1996</v>
      </c>
      <c r="J29" s="4">
        <v>1997</v>
      </c>
      <c r="K29" s="4">
        <v>1998</v>
      </c>
      <c r="L29" s="4">
        <v>1999</v>
      </c>
      <c r="M29" s="4">
        <v>2000</v>
      </c>
      <c r="N29" s="4">
        <v>2001</v>
      </c>
      <c r="O29" s="4">
        <v>2002</v>
      </c>
      <c r="P29" s="4">
        <v>2003</v>
      </c>
      <c r="Q29" s="4">
        <v>2004</v>
      </c>
      <c r="R29" s="4">
        <v>2005</v>
      </c>
      <c r="S29" s="4">
        <v>2006</v>
      </c>
      <c r="T29" s="4">
        <v>2007</v>
      </c>
      <c r="U29" s="4">
        <v>2008</v>
      </c>
      <c r="V29" s="4">
        <v>2009</v>
      </c>
      <c r="W29" s="4">
        <v>2010</v>
      </c>
      <c r="X29" s="4">
        <v>2011</v>
      </c>
      <c r="Y29" s="4">
        <v>2012</v>
      </c>
      <c r="Z29" s="4">
        <v>2013</v>
      </c>
      <c r="AA29" s="4">
        <v>2014</v>
      </c>
      <c r="AB29" s="4">
        <v>2015</v>
      </c>
      <c r="AC29" s="4">
        <v>2016</v>
      </c>
      <c r="AD29" s="4">
        <v>2017</v>
      </c>
    </row>
    <row r="30" spans="2:31" x14ac:dyDescent="0.2">
      <c r="B30" s="10" t="s">
        <v>20</v>
      </c>
      <c r="C30" s="82">
        <f t="shared" ref="C30:C38" si="8">(C17-C4)/C4</f>
        <v>-1.4241408161141453E-4</v>
      </c>
      <c r="D30" s="82">
        <f t="shared" ref="D30:X38" si="9">(D17-D4)/D4</f>
        <v>-1.6603528637458548E-4</v>
      </c>
      <c r="E30" s="82">
        <f t="shared" si="9"/>
        <v>-1.5996840955039552E-4</v>
      </c>
      <c r="F30" s="82">
        <f t="shared" si="9"/>
        <v>-1.5499793297512089E-4</v>
      </c>
      <c r="G30" s="82">
        <f t="shared" si="9"/>
        <v>-1.4145380897020169E-4</v>
      </c>
      <c r="H30" s="82">
        <f t="shared" si="9"/>
        <v>-1.074300017834881E-4</v>
      </c>
      <c r="I30" s="82">
        <f t="shared" si="9"/>
        <v>-9.6511864650831685E-5</v>
      </c>
      <c r="J30" s="82">
        <f t="shared" si="9"/>
        <v>-9.3894137043261361E-5</v>
      </c>
      <c r="K30" s="82">
        <f t="shared" si="9"/>
        <v>-4.9399006378391514E-5</v>
      </c>
      <c r="L30" s="82">
        <f t="shared" si="9"/>
        <v>-1.5669209351610854E-4</v>
      </c>
      <c r="M30" s="82">
        <f t="shared" si="9"/>
        <v>-1.0584844049503267E-4</v>
      </c>
      <c r="N30" s="82">
        <f t="shared" si="9"/>
        <v>-8.9213675541012968E-5</v>
      </c>
      <c r="O30" s="82">
        <f t="shared" si="9"/>
        <v>3.839158704769107E-5</v>
      </c>
      <c r="P30" s="82">
        <f t="shared" si="9"/>
        <v>2.4029709543003955E-5</v>
      </c>
      <c r="Q30" s="82">
        <f t="shared" si="9"/>
        <v>-5.2617529569751011E-6</v>
      </c>
      <c r="R30" s="82">
        <f t="shared" si="9"/>
        <v>8.9886572707590536E-6</v>
      </c>
      <c r="S30" s="82">
        <f t="shared" si="9"/>
        <v>8.7571873387876769E-7</v>
      </c>
      <c r="T30" s="82">
        <f t="shared" si="9"/>
        <v>7.8869914010664253E-5</v>
      </c>
      <c r="U30" s="82">
        <f t="shared" si="9"/>
        <v>1.4352398830466706E-4</v>
      </c>
      <c r="V30" s="82">
        <f t="shared" si="9"/>
        <v>3.8824825151837107E-4</v>
      </c>
      <c r="W30" s="82">
        <f t="shared" si="9"/>
        <v>2.6401547932005455E-4</v>
      </c>
      <c r="X30" s="82">
        <f t="shared" si="9"/>
        <v>3.3093089696456182E-4</v>
      </c>
      <c r="Y30" s="82">
        <f t="shared" ref="Y30:AC34" si="10">(Y17-Y4)/Y4</f>
        <v>9.3238553711932985E-5</v>
      </c>
      <c r="Z30" s="82">
        <f t="shared" si="10"/>
        <v>1.0729158129183596E-3</v>
      </c>
      <c r="AA30" s="82">
        <f t="shared" si="10"/>
        <v>2.2789320318078155E-3</v>
      </c>
      <c r="AB30" s="82">
        <f t="shared" si="10"/>
        <v>2.0382312178277634E-3</v>
      </c>
      <c r="AC30" s="82">
        <f t="shared" si="10"/>
        <v>2.2860729616881342E-3</v>
      </c>
      <c r="AD30" s="82">
        <f t="shared" ref="AD30" si="11">(AD17-AD4)/AD4</f>
        <v>2.6142698903820227E-3</v>
      </c>
      <c r="AE30" s="70">
        <f t="shared" ref="AE30:AE36" si="12">AVERAGE(C30:AD30)</f>
        <v>3.6401479211438782E-4</v>
      </c>
    </row>
    <row r="31" spans="2:31" x14ac:dyDescent="0.2">
      <c r="B31" s="80" t="s">
        <v>14</v>
      </c>
      <c r="C31" s="82">
        <f t="shared" si="8"/>
        <v>0</v>
      </c>
      <c r="D31" s="82">
        <f t="shared" ref="D31:R31" si="13">(D18-D5)/D5</f>
        <v>0</v>
      </c>
      <c r="E31" s="82">
        <f t="shared" si="13"/>
        <v>0</v>
      </c>
      <c r="F31" s="82">
        <f t="shared" si="13"/>
        <v>0</v>
      </c>
      <c r="G31" s="82">
        <f t="shared" si="13"/>
        <v>0</v>
      </c>
      <c r="H31" s="82">
        <f t="shared" si="13"/>
        <v>0</v>
      </c>
      <c r="I31" s="82">
        <f t="shared" si="13"/>
        <v>0</v>
      </c>
      <c r="J31" s="82">
        <f t="shared" si="13"/>
        <v>0</v>
      </c>
      <c r="K31" s="82">
        <f t="shared" si="13"/>
        <v>0</v>
      </c>
      <c r="L31" s="82">
        <f t="shared" si="13"/>
        <v>0</v>
      </c>
      <c r="M31" s="82">
        <f t="shared" si="13"/>
        <v>0</v>
      </c>
      <c r="N31" s="82">
        <f t="shared" si="13"/>
        <v>0</v>
      </c>
      <c r="O31" s="82">
        <f t="shared" si="13"/>
        <v>0</v>
      </c>
      <c r="P31" s="82">
        <f t="shared" si="13"/>
        <v>0</v>
      </c>
      <c r="Q31" s="82">
        <f t="shared" si="13"/>
        <v>0</v>
      </c>
      <c r="R31" s="82">
        <f t="shared" si="13"/>
        <v>0</v>
      </c>
      <c r="S31" s="82">
        <f t="shared" si="9"/>
        <v>0</v>
      </c>
      <c r="T31" s="82">
        <f t="shared" si="9"/>
        <v>0</v>
      </c>
      <c r="U31" s="82">
        <f t="shared" si="9"/>
        <v>0</v>
      </c>
      <c r="V31" s="82">
        <f t="shared" si="9"/>
        <v>0</v>
      </c>
      <c r="W31" s="82">
        <f t="shared" si="9"/>
        <v>0</v>
      </c>
      <c r="X31" s="82">
        <f t="shared" si="9"/>
        <v>4.6377188059371454E-5</v>
      </c>
      <c r="Y31" s="82">
        <f t="shared" si="10"/>
        <v>-4.7793227590093494E-4</v>
      </c>
      <c r="Z31" s="82">
        <f t="shared" si="10"/>
        <v>2.1546283433602868E-3</v>
      </c>
      <c r="AA31" s="82">
        <f t="shared" si="10"/>
        <v>5.8853424025270525E-3</v>
      </c>
      <c r="AB31" s="82">
        <f t="shared" si="10"/>
        <v>6.1602621124550484E-3</v>
      </c>
      <c r="AC31" s="82">
        <f t="shared" si="10"/>
        <v>5.8366559020587103E-3</v>
      </c>
      <c r="AD31" s="82">
        <f t="shared" ref="AD31" si="14">(AD18-AD5)/AD5</f>
        <v>1.4854829700548248E-2</v>
      </c>
      <c r="AE31" s="70">
        <f t="shared" si="12"/>
        <v>1.2307201204681351E-3</v>
      </c>
    </row>
    <row r="32" spans="2:31" x14ac:dyDescent="0.2">
      <c r="B32" s="80" t="s">
        <v>15</v>
      </c>
      <c r="C32" s="82">
        <f t="shared" si="8"/>
        <v>0</v>
      </c>
      <c r="D32" s="82">
        <f t="shared" si="9"/>
        <v>0</v>
      </c>
      <c r="E32" s="82">
        <f t="shared" si="9"/>
        <v>0</v>
      </c>
      <c r="F32" s="82">
        <f t="shared" si="9"/>
        <v>0</v>
      </c>
      <c r="G32" s="82">
        <f t="shared" si="9"/>
        <v>0</v>
      </c>
      <c r="H32" s="82">
        <f t="shared" si="9"/>
        <v>0</v>
      </c>
      <c r="I32" s="82">
        <f t="shared" si="9"/>
        <v>0</v>
      </c>
      <c r="J32" s="82">
        <f t="shared" si="9"/>
        <v>0</v>
      </c>
      <c r="K32" s="82">
        <f t="shared" si="9"/>
        <v>0</v>
      </c>
      <c r="L32" s="82">
        <f t="shared" si="9"/>
        <v>0</v>
      </c>
      <c r="M32" s="82">
        <f t="shared" si="9"/>
        <v>0</v>
      </c>
      <c r="N32" s="82">
        <f t="shared" si="9"/>
        <v>0</v>
      </c>
      <c r="O32" s="82">
        <f t="shared" si="9"/>
        <v>0</v>
      </c>
      <c r="P32" s="82">
        <f t="shared" si="9"/>
        <v>0</v>
      </c>
      <c r="Q32" s="82">
        <f t="shared" si="9"/>
        <v>0</v>
      </c>
      <c r="R32" s="82">
        <f t="shared" si="9"/>
        <v>0</v>
      </c>
      <c r="S32" s="82">
        <f t="shared" si="9"/>
        <v>0</v>
      </c>
      <c r="T32" s="82">
        <f t="shared" si="9"/>
        <v>0</v>
      </c>
      <c r="U32" s="82">
        <f t="shared" si="9"/>
        <v>0</v>
      </c>
      <c r="V32" s="82">
        <f t="shared" si="9"/>
        <v>1.482291898537971E-3</v>
      </c>
      <c r="W32" s="82">
        <f t="shared" si="9"/>
        <v>0</v>
      </c>
      <c r="X32" s="82">
        <f t="shared" si="9"/>
        <v>5.3052661089048045E-7</v>
      </c>
      <c r="Y32" s="82">
        <f t="shared" si="10"/>
        <v>4.9319044773382637E-6</v>
      </c>
      <c r="Z32" s="82">
        <f t="shared" si="10"/>
        <v>6.6973222241520402E-4</v>
      </c>
      <c r="AA32" s="82">
        <f t="shared" si="10"/>
        <v>1.5175065013941484E-6</v>
      </c>
      <c r="AB32" s="82">
        <f t="shared" si="10"/>
        <v>-2.9097379162457519E-3</v>
      </c>
      <c r="AC32" s="82">
        <f t="shared" si="10"/>
        <v>2.3905247591320262E-7</v>
      </c>
      <c r="AD32" s="82">
        <f t="shared" ref="AD32" si="15">(AD19-AD6)/AD6</f>
        <v>-2.1508437516877789E-2</v>
      </c>
      <c r="AE32" s="70">
        <f t="shared" si="12"/>
        <v>-7.9496186864660111E-4</v>
      </c>
    </row>
    <row r="33" spans="2:32" x14ac:dyDescent="0.2">
      <c r="B33" s="80" t="s">
        <v>16</v>
      </c>
      <c r="C33" s="82">
        <f t="shared" si="8"/>
        <v>-8.5493968371950092E-4</v>
      </c>
      <c r="D33" s="82">
        <f t="shared" si="9"/>
        <v>-9.8992407984447575E-4</v>
      </c>
      <c r="E33" s="82">
        <f t="shared" si="9"/>
        <v>-8.7969221729489199E-4</v>
      </c>
      <c r="F33" s="82">
        <f t="shared" si="9"/>
        <v>-8.6053548182251738E-4</v>
      </c>
      <c r="G33" s="82">
        <f t="shared" si="9"/>
        <v>-7.7518364933378046E-4</v>
      </c>
      <c r="H33" s="82">
        <f t="shared" si="9"/>
        <v>-5.7675629113315924E-4</v>
      </c>
      <c r="I33" s="82">
        <f t="shared" si="9"/>
        <v>-4.6506428731688849E-4</v>
      </c>
      <c r="J33" s="82">
        <f t="shared" si="9"/>
        <v>-4.4369825962095198E-4</v>
      </c>
      <c r="K33" s="82">
        <f t="shared" si="9"/>
        <v>-2.1088268993884728E-4</v>
      </c>
      <c r="L33" s="82">
        <f t="shared" si="9"/>
        <v>-6.4317574979356226E-4</v>
      </c>
      <c r="M33" s="82">
        <f t="shared" si="9"/>
        <v>-4.1560234056390905E-4</v>
      </c>
      <c r="N33" s="82">
        <f t="shared" si="9"/>
        <v>-3.5016219007724111E-4</v>
      </c>
      <c r="O33" s="82">
        <f t="shared" si="9"/>
        <v>1.4428707181255763E-4</v>
      </c>
      <c r="P33" s="82">
        <f t="shared" si="9"/>
        <v>8.7591771076573138E-5</v>
      </c>
      <c r="Q33" s="82">
        <f t="shared" si="9"/>
        <v>-1.9759663815439352E-5</v>
      </c>
      <c r="R33" s="82">
        <f t="shared" si="9"/>
        <v>3.0024121958191595E-5</v>
      </c>
      <c r="S33" s="82">
        <f t="shared" si="9"/>
        <v>1.208560781968365E-6</v>
      </c>
      <c r="T33" s="82">
        <f t="shared" si="9"/>
        <v>2.4436993150684923E-4</v>
      </c>
      <c r="U33" s="82">
        <f t="shared" si="9"/>
        <v>4.7171573839156013E-4</v>
      </c>
      <c r="V33" s="82">
        <f t="shared" si="9"/>
        <v>7.4500813872324829E-4</v>
      </c>
      <c r="W33" s="82">
        <f t="shared" si="9"/>
        <v>9.1978700481340112E-4</v>
      </c>
      <c r="X33" s="82">
        <f t="shared" si="9"/>
        <v>1.0341272652622654E-3</v>
      </c>
      <c r="Y33" s="82">
        <f t="shared" si="10"/>
        <v>8.8042228965263354E-4</v>
      </c>
      <c r="Z33" s="82">
        <f t="shared" si="10"/>
        <v>9.8552245438230822E-4</v>
      </c>
      <c r="AA33" s="82">
        <f t="shared" si="10"/>
        <v>1.217128785829317E-3</v>
      </c>
      <c r="AB33" s="82">
        <f t="shared" si="10"/>
        <v>1.2347693710881313E-3</v>
      </c>
      <c r="AC33" s="82">
        <f t="shared" si="10"/>
        <v>1.0900945396571981E-3</v>
      </c>
      <c r="AD33" s="82">
        <f t="shared" ref="AD33" si="16">(AD20-AD7)/AD7</f>
        <v>1.9939690263907138E-3</v>
      </c>
      <c r="AE33" s="70">
        <f t="shared" si="12"/>
        <v>1.283803388232768E-4</v>
      </c>
    </row>
    <row r="34" spans="2:32" x14ac:dyDescent="0.2">
      <c r="B34" s="80" t="s">
        <v>17</v>
      </c>
      <c r="C34" s="82">
        <f t="shared" si="8"/>
        <v>0</v>
      </c>
      <c r="D34" s="82">
        <f t="shared" si="9"/>
        <v>0</v>
      </c>
      <c r="E34" s="82">
        <f t="shared" si="9"/>
        <v>0</v>
      </c>
      <c r="F34" s="82">
        <f t="shared" si="9"/>
        <v>0</v>
      </c>
      <c r="G34" s="82">
        <f t="shared" si="9"/>
        <v>0</v>
      </c>
      <c r="H34" s="82">
        <f t="shared" si="9"/>
        <v>0</v>
      </c>
      <c r="I34" s="82">
        <f t="shared" si="9"/>
        <v>0</v>
      </c>
      <c r="J34" s="82">
        <f t="shared" si="9"/>
        <v>0</v>
      </c>
      <c r="K34" s="82">
        <f t="shared" si="9"/>
        <v>0</v>
      </c>
      <c r="L34" s="82">
        <f t="shared" si="9"/>
        <v>0</v>
      </c>
      <c r="M34" s="82">
        <f t="shared" si="9"/>
        <v>0</v>
      </c>
      <c r="N34" s="82">
        <f t="shared" si="9"/>
        <v>0</v>
      </c>
      <c r="O34" s="82">
        <f t="shared" si="9"/>
        <v>1.2325528085512824E-7</v>
      </c>
      <c r="P34" s="82">
        <f t="shared" si="9"/>
        <v>1.3204909069170923E-6</v>
      </c>
      <c r="Q34" s="82">
        <f t="shared" si="9"/>
        <v>1.5230359685854801E-6</v>
      </c>
      <c r="R34" s="82">
        <f t="shared" si="9"/>
        <v>1.4476254336250649E-6</v>
      </c>
      <c r="S34" s="82">
        <f t="shared" si="9"/>
        <v>2.1755256739373038E-6</v>
      </c>
      <c r="T34" s="82">
        <f t="shared" si="9"/>
        <v>3.3221693667070415E-6</v>
      </c>
      <c r="U34" s="82">
        <f t="shared" si="9"/>
        <v>3.047503888369874E-6</v>
      </c>
      <c r="V34" s="82">
        <f t="shared" si="9"/>
        <v>-1.0799289876145936E-5</v>
      </c>
      <c r="W34" s="82">
        <f t="shared" si="9"/>
        <v>3.4760338892532775E-6</v>
      </c>
      <c r="X34" s="82">
        <f t="shared" si="9"/>
        <v>2.7414080696657074E-6</v>
      </c>
      <c r="Y34" s="82">
        <f t="shared" si="10"/>
        <v>6.8857877361766779E-7</v>
      </c>
      <c r="Z34" s="82">
        <f t="shared" si="10"/>
        <v>-2.4836180777545789E-6</v>
      </c>
      <c r="AA34" s="82">
        <f t="shared" si="10"/>
        <v>3.1933568860353665E-6</v>
      </c>
      <c r="AB34" s="82">
        <f t="shared" si="10"/>
        <v>2.173686646990269E-5</v>
      </c>
      <c r="AC34" s="82">
        <f t="shared" si="10"/>
        <v>5.1768759033598195E-6</v>
      </c>
      <c r="AD34" s="82">
        <f t="shared" ref="AD34" si="17">(AD21-AD8)/AD8</f>
        <v>-9.020213769211471E-5</v>
      </c>
      <c r="AE34" s="70">
        <f t="shared" si="12"/>
        <v>-1.9111542548279898E-6</v>
      </c>
    </row>
    <row r="35" spans="2:32" x14ac:dyDescent="0.2">
      <c r="B35" s="10" t="s">
        <v>21</v>
      </c>
      <c r="C35" s="82">
        <f t="shared" si="8"/>
        <v>-4.9151409162407492E-3</v>
      </c>
      <c r="D35" s="82">
        <f t="shared" si="9"/>
        <v>-2.6867615621518307E-2</v>
      </c>
      <c r="E35" s="82">
        <f t="shared" si="9"/>
        <v>-3.5520740534727299E-2</v>
      </c>
      <c r="F35" s="82">
        <f t="shared" si="9"/>
        <v>-4.0440175923795438E-2</v>
      </c>
      <c r="G35" s="82">
        <f t="shared" si="9"/>
        <v>-4.0363307086420254E-2</v>
      </c>
      <c r="H35" s="82">
        <f t="shared" si="9"/>
        <v>-3.518019571383306E-2</v>
      </c>
      <c r="I35" s="82">
        <f t="shared" si="9"/>
        <v>-3.2518161266342875E-2</v>
      </c>
      <c r="J35" s="82">
        <f t="shared" si="9"/>
        <v>-2.5815225711704103E-2</v>
      </c>
      <c r="K35" s="82">
        <f t="shared" si="9"/>
        <v>-6.4924429171692721E-2</v>
      </c>
      <c r="L35" s="82">
        <f t="shared" si="9"/>
        <v>-5.0026867431926386E-2</v>
      </c>
      <c r="M35" s="82">
        <f t="shared" si="9"/>
        <v>-8.6953755895905885E-2</v>
      </c>
      <c r="N35" s="82">
        <f t="shared" si="9"/>
        <v>-4.8488591245165844E-2</v>
      </c>
      <c r="O35" s="82">
        <f t="shared" si="9"/>
        <v>-7.3628887979586305E-2</v>
      </c>
      <c r="P35" s="82">
        <f t="shared" si="9"/>
        <v>-1.1004963042593527E-2</v>
      </c>
      <c r="Q35" s="82">
        <f t="shared" si="9"/>
        <v>-7.6120115562955185E-2</v>
      </c>
      <c r="R35" s="82">
        <f t="shared" si="9"/>
        <v>-0.10995103291286046</v>
      </c>
      <c r="S35" s="82">
        <f t="shared" si="9"/>
        <v>8.2237480239085392E-2</v>
      </c>
      <c r="T35" s="82">
        <f t="shared" si="9"/>
        <v>-4.9293207924000638E-2</v>
      </c>
      <c r="U35" s="82">
        <f t="shared" si="9"/>
        <v>-8.801848765005868E-2</v>
      </c>
      <c r="V35" s="82">
        <f t="shared" si="9"/>
        <v>7.3134369696361792E-2</v>
      </c>
      <c r="W35" s="82">
        <f>(W22-W9)/W9</f>
        <v>9.5769204538133132E-2</v>
      </c>
      <c r="X35" s="82">
        <f t="shared" si="9"/>
        <v>5.6911464529758399E-2</v>
      </c>
      <c r="Y35" s="82">
        <f t="shared" ref="Y35:AA36" si="18">(Y22-Y9)/Y9</f>
        <v>-7.2204071298521549E-3</v>
      </c>
      <c r="Z35" s="82">
        <f t="shared" si="18"/>
        <v>-2.2624686405680473E-2</v>
      </c>
      <c r="AA35" s="82">
        <f t="shared" si="18"/>
        <v>-0.16415914634743525</v>
      </c>
      <c r="AB35" s="82">
        <f t="shared" ref="AB35:AC38" si="19">(AB22-AB9)/AB9</f>
        <v>-0.18092237914504417</v>
      </c>
      <c r="AC35" s="82">
        <f t="shared" si="19"/>
        <v>-0.20073863384575777</v>
      </c>
      <c r="AD35" s="82">
        <f t="shared" ref="AD35" si="20">(AD22-AD9)/AD9</f>
        <v>-0.18730917386027174</v>
      </c>
      <c r="AE35" s="70">
        <f t="shared" si="12"/>
        <v>-4.8391171761501095E-2</v>
      </c>
    </row>
    <row r="36" spans="2:32" x14ac:dyDescent="0.2">
      <c r="B36" s="80" t="s">
        <v>18</v>
      </c>
      <c r="C36" s="82">
        <f t="shared" si="8"/>
        <v>0</v>
      </c>
      <c r="D36" s="82">
        <f t="shared" ref="D36:R36" si="21">(D23-D10)/D10</f>
        <v>0</v>
      </c>
      <c r="E36" s="82">
        <f t="shared" si="21"/>
        <v>0</v>
      </c>
      <c r="F36" s="82">
        <f t="shared" si="21"/>
        <v>0</v>
      </c>
      <c r="G36" s="82">
        <f t="shared" si="21"/>
        <v>0</v>
      </c>
      <c r="H36" s="82">
        <f t="shared" si="21"/>
        <v>0</v>
      </c>
      <c r="I36" s="82">
        <f t="shared" si="21"/>
        <v>0</v>
      </c>
      <c r="J36" s="82">
        <f t="shared" si="21"/>
        <v>0</v>
      </c>
      <c r="K36" s="82">
        <f t="shared" si="21"/>
        <v>0</v>
      </c>
      <c r="L36" s="82">
        <f t="shared" si="21"/>
        <v>0</v>
      </c>
      <c r="M36" s="82">
        <f t="shared" si="21"/>
        <v>0</v>
      </c>
      <c r="N36" s="82">
        <f t="shared" si="21"/>
        <v>0</v>
      </c>
      <c r="O36" s="82">
        <f t="shared" si="21"/>
        <v>0</v>
      </c>
      <c r="P36" s="82">
        <f t="shared" si="21"/>
        <v>0</v>
      </c>
      <c r="Q36" s="82">
        <f t="shared" si="21"/>
        <v>0</v>
      </c>
      <c r="R36" s="82">
        <f t="shared" si="21"/>
        <v>0</v>
      </c>
      <c r="S36" s="82">
        <f t="shared" si="9"/>
        <v>0</v>
      </c>
      <c r="T36" s="82">
        <f t="shared" si="9"/>
        <v>0</v>
      </c>
      <c r="U36" s="82">
        <f t="shared" si="9"/>
        <v>0</v>
      </c>
      <c r="V36" s="82">
        <f t="shared" si="9"/>
        <v>0</v>
      </c>
      <c r="W36" s="82">
        <f t="shared" si="9"/>
        <v>0</v>
      </c>
      <c r="X36" s="82">
        <f t="shared" si="9"/>
        <v>0</v>
      </c>
      <c r="Y36" s="82">
        <f t="shared" si="18"/>
        <v>0</v>
      </c>
      <c r="Z36" s="82">
        <f t="shared" si="18"/>
        <v>0</v>
      </c>
      <c r="AA36" s="82">
        <f t="shared" si="18"/>
        <v>0</v>
      </c>
      <c r="AB36" s="82">
        <f t="shared" si="19"/>
        <v>0</v>
      </c>
      <c r="AC36" s="82">
        <f t="shared" si="19"/>
        <v>0</v>
      </c>
      <c r="AD36" s="82">
        <f t="shared" ref="AD36" si="22">(AD23-AD10)/AD10</f>
        <v>0</v>
      </c>
      <c r="AE36" s="70">
        <f t="shared" si="12"/>
        <v>0</v>
      </c>
    </row>
    <row r="37" spans="2:32" x14ac:dyDescent="0.2">
      <c r="B37" s="80" t="s">
        <v>19</v>
      </c>
      <c r="C37" s="82">
        <f t="shared" si="8"/>
        <v>-1.0445189287485092E-2</v>
      </c>
      <c r="D37" s="82">
        <f t="shared" si="9"/>
        <v>-4.9778073124999933E-2</v>
      </c>
      <c r="E37" s="82">
        <f t="shared" si="9"/>
        <v>-6.2891287800274018E-2</v>
      </c>
      <c r="F37" s="82">
        <f t="shared" si="9"/>
        <v>-6.5718329115555765E-2</v>
      </c>
      <c r="G37" s="82">
        <f t="shared" si="9"/>
        <v>-6.3632494941983073E-2</v>
      </c>
      <c r="H37" s="82">
        <f t="shared" si="9"/>
        <v>-5.3814301717005186E-2</v>
      </c>
      <c r="I37" s="82">
        <f t="shared" si="9"/>
        <v>-4.8392209953668545E-2</v>
      </c>
      <c r="J37" s="82">
        <f t="shared" si="9"/>
        <v>-3.8167317523510651E-2</v>
      </c>
      <c r="K37" s="82">
        <f t="shared" si="9"/>
        <v>-9.9895675485996052E-2</v>
      </c>
      <c r="L37" s="82">
        <f t="shared" si="9"/>
        <v>-6.475548483174029E-2</v>
      </c>
      <c r="M37" s="82">
        <f t="shared" si="9"/>
        <v>-0.12524755888947214</v>
      </c>
      <c r="N37" s="82">
        <f t="shared" si="9"/>
        <v>-5.8148815270633904E-2</v>
      </c>
      <c r="O37" s="82">
        <f t="shared" si="9"/>
        <v>-0.10980290041920777</v>
      </c>
      <c r="P37" s="82">
        <f t="shared" si="9"/>
        <v>-1.1381904026432159E-2</v>
      </c>
      <c r="Q37" s="82">
        <f t="shared" si="9"/>
        <v>-0.10573352803765605</v>
      </c>
      <c r="R37" s="82">
        <f t="shared" si="9"/>
        <v>-0.15606186783182524</v>
      </c>
      <c r="S37" s="82">
        <f t="shared" si="9"/>
        <v>0.11792466544077838</v>
      </c>
      <c r="T37" s="82">
        <f t="shared" si="9"/>
        <v>-6.4548336928682171E-2</v>
      </c>
      <c r="U37" s="82">
        <f t="shared" si="9"/>
        <v>-0.11531133724685974</v>
      </c>
      <c r="V37" s="82">
        <f t="shared" si="9"/>
        <v>0.10284361733240158</v>
      </c>
      <c r="W37" s="82">
        <f t="shared" si="9"/>
        <v>0.13075087720361592</v>
      </c>
      <c r="X37" s="82">
        <f t="shared" si="9"/>
        <v>7.8721647353104662E-2</v>
      </c>
      <c r="Y37" s="82">
        <f t="shared" ref="Y37:AA38" si="23">(Y24-Y11)/Y11</f>
        <v>-9.7667001321239347E-3</v>
      </c>
      <c r="Z37" s="82">
        <f t="shared" si="23"/>
        <v>-3.0511748084943432E-2</v>
      </c>
      <c r="AA37" s="82">
        <f t="shared" si="23"/>
        <v>-0.21341409781564552</v>
      </c>
      <c r="AB37" s="82">
        <f t="shared" si="19"/>
        <v>-0.23203758136119801</v>
      </c>
      <c r="AC37" s="82">
        <f t="shared" si="19"/>
        <v>-0.25386539249464807</v>
      </c>
      <c r="AD37" s="82">
        <f t="shared" ref="AD37" si="24">(AD24-AD11)/AD11</f>
        <v>-0.23267031667013324</v>
      </c>
      <c r="AE37" s="70">
        <f>AVERAGE(C37:AD37)</f>
        <v>-6.5919701487920673E-2</v>
      </c>
    </row>
    <row r="38" spans="2:32" ht="18" x14ac:dyDescent="0.2">
      <c r="B38" s="9" t="s">
        <v>200</v>
      </c>
      <c r="C38" s="83">
        <f t="shared" si="8"/>
        <v>-1.585557812563947E-4</v>
      </c>
      <c r="D38" s="83">
        <f t="shared" si="9"/>
        <v>-2.4780426553708859E-4</v>
      </c>
      <c r="E38" s="83">
        <f t="shared" si="9"/>
        <v>-2.6415577753884762E-4</v>
      </c>
      <c r="F38" s="83">
        <f t="shared" si="9"/>
        <v>-2.7833165338402938E-4</v>
      </c>
      <c r="G38" s="83">
        <f t="shared" si="9"/>
        <v>-2.5922844359418289E-4</v>
      </c>
      <c r="H38" s="83">
        <f t="shared" si="9"/>
        <v>-2.072150070093956E-4</v>
      </c>
      <c r="I38" s="83">
        <f t="shared" si="9"/>
        <v>-1.8440656944837861E-4</v>
      </c>
      <c r="J38" s="83">
        <f t="shared" si="9"/>
        <v>-1.5942506793797305E-4</v>
      </c>
      <c r="K38" s="83">
        <f t="shared" si="9"/>
        <v>-1.8782330031840103E-4</v>
      </c>
      <c r="L38" s="83">
        <f t="shared" si="9"/>
        <v>-3.0897532520138586E-4</v>
      </c>
      <c r="M38" s="83">
        <f t="shared" si="9"/>
        <v>-2.8645346547611803E-4</v>
      </c>
      <c r="N38" s="83">
        <f t="shared" si="9"/>
        <v>-2.6025904337384281E-4</v>
      </c>
      <c r="O38" s="83">
        <f t="shared" si="9"/>
        <v>-9.266867264285102E-5</v>
      </c>
      <c r="P38" s="83">
        <f t="shared" si="9"/>
        <v>-1.6320462117031721E-4</v>
      </c>
      <c r="Q38" s="83">
        <f t="shared" si="9"/>
        <v>-1.5504791562139485E-4</v>
      </c>
      <c r="R38" s="83">
        <f t="shared" si="9"/>
        <v>-1.8267980750457223E-4</v>
      </c>
      <c r="S38" s="83">
        <f t="shared" si="9"/>
        <v>1.3935771767395919E-4</v>
      </c>
      <c r="T38" s="83">
        <f t="shared" si="9"/>
        <v>-2.5332968722075732E-5</v>
      </c>
      <c r="U38" s="83">
        <f t="shared" si="9"/>
        <v>-3.8139532208148661E-5</v>
      </c>
      <c r="V38" s="83">
        <f t="shared" si="9"/>
        <v>5.2200415398088236E-4</v>
      </c>
      <c r="W38" s="83">
        <f t="shared" si="9"/>
        <v>4.5158388422618579E-4</v>
      </c>
      <c r="X38" s="83">
        <f t="shared" si="9"/>
        <v>4.4638161172037903E-4</v>
      </c>
      <c r="Y38" s="83">
        <f t="shared" si="23"/>
        <v>7.7695597434930189E-5</v>
      </c>
      <c r="Z38" s="83">
        <f t="shared" si="23"/>
        <v>1.0212962973518971E-3</v>
      </c>
      <c r="AA38" s="83">
        <f t="shared" si="23"/>
        <v>1.8707737385065656E-3</v>
      </c>
      <c r="AB38" s="83">
        <f t="shared" si="19"/>
        <v>1.5949263112510256E-3</v>
      </c>
      <c r="AC38" s="83">
        <f t="shared" si="19"/>
        <v>1.7939330888886872E-3</v>
      </c>
      <c r="AD38" s="83">
        <f t="shared" ref="AD38" si="25">(AD25-AD12)/AD12</f>
        <v>2.1122896905257419E-3</v>
      </c>
      <c r="AE38" s="78">
        <f>AVERAGE(C38:AD38)</f>
        <v>2.3466195977195917E-4</v>
      </c>
      <c r="AF38" s="5" t="s">
        <v>43</v>
      </c>
    </row>
    <row r="41" spans="2:32" x14ac:dyDescent="0.2">
      <c r="C41" s="77">
        <f t="shared" ref="C41:X41" si="26">C25-C12</f>
        <v>-4.9195138590366696</v>
      </c>
      <c r="D41" s="77">
        <f t="shared" si="26"/>
        <v>-7.900240521888918</v>
      </c>
      <c r="E41" s="77">
        <f t="shared" si="26"/>
        <v>-8.3930197073714226</v>
      </c>
      <c r="F41" s="77">
        <f t="shared" si="26"/>
        <v>-8.8932765430072322</v>
      </c>
      <c r="G41" s="77">
        <f t="shared" si="26"/>
        <v>-8.5340352341445396</v>
      </c>
      <c r="H41" s="77">
        <f t="shared" si="26"/>
        <v>-7.0104847745460575</v>
      </c>
      <c r="I41" s="77">
        <f t="shared" si="26"/>
        <v>-6.5364699323836248</v>
      </c>
      <c r="J41" s="77">
        <f t="shared" si="26"/>
        <v>-5.8279940153515781</v>
      </c>
      <c r="K41" s="77">
        <f t="shared" si="26"/>
        <v>-7.2820739015733125</v>
      </c>
      <c r="L41" s="77">
        <f t="shared" si="26"/>
        <v>-12.417652387128328</v>
      </c>
      <c r="M41" s="77">
        <f t="shared" si="26"/>
        <v>-12.173683929955587</v>
      </c>
      <c r="N41" s="77">
        <f t="shared" si="26"/>
        <v>-11.608933537994744</v>
      </c>
      <c r="O41" s="77">
        <f t="shared" si="26"/>
        <v>-4.019893176293408</v>
      </c>
      <c r="P41" s="77">
        <f t="shared" si="26"/>
        <v>-7.1836169271773542</v>
      </c>
      <c r="Q41" s="77">
        <f t="shared" si="26"/>
        <v>-6.7933919095230522</v>
      </c>
      <c r="R41" s="77">
        <f t="shared" si="26"/>
        <v>-8.3521367080757045</v>
      </c>
      <c r="S41" s="77">
        <f t="shared" si="26"/>
        <v>6.3019480123693938</v>
      </c>
      <c r="T41" s="77">
        <f t="shared" si="26"/>
        <v>-1.1441281008665101</v>
      </c>
      <c r="U41" s="77">
        <f t="shared" si="26"/>
        <v>-1.7266661387329805</v>
      </c>
      <c r="V41" s="77">
        <f t="shared" si="26"/>
        <v>21.28580234231049</v>
      </c>
      <c r="W41" s="77">
        <f t="shared" si="26"/>
        <v>18.248363778584462</v>
      </c>
      <c r="X41" s="77">
        <f t="shared" si="26"/>
        <v>16.475679644856427</v>
      </c>
      <c r="Y41" s="77">
        <f t="shared" ref="Y41:AD41" si="27">Y25-Y12</f>
        <v>2.8744237529026577</v>
      </c>
      <c r="Z41" s="77">
        <f t="shared" si="27"/>
        <v>36.5422345112529</v>
      </c>
      <c r="AA41" s="77">
        <f t="shared" si="27"/>
        <v>65.569028584563057</v>
      </c>
      <c r="AB41" s="77">
        <f t="shared" si="27"/>
        <v>58.386296998978651</v>
      </c>
      <c r="AC41" s="77">
        <f t="shared" si="27"/>
        <v>68.043952935382549</v>
      </c>
      <c r="AD41" s="77">
        <f t="shared" si="27"/>
        <v>77.652749619548558</v>
      </c>
      <c r="AE41" s="84">
        <f>SUM(C41:AD41)</f>
        <v>240.66326887569812</v>
      </c>
      <c r="AF41" s="5" t="s">
        <v>44</v>
      </c>
    </row>
    <row r="43" spans="2:32" x14ac:dyDescent="0.2">
      <c r="R43" s="70"/>
      <c r="Z43" s="70"/>
      <c r="AA43" s="70"/>
      <c r="AB43" s="70"/>
      <c r="AC43" s="70"/>
      <c r="AD43" s="70"/>
    </row>
    <row r="67" spans="2:2" x14ac:dyDescent="0.2">
      <c r="B67" s="11" t="s">
        <v>189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AF119"/>
  <sheetViews>
    <sheetView zoomScale="75" zoomScaleNormal="75" workbookViewId="0">
      <pane ySplit="1" topLeftCell="A2" activePane="bottomLeft" state="frozen"/>
      <selection activeCell="B38" sqref="B38"/>
      <selection pane="bottomLeft" activeCell="H25" sqref="H25"/>
    </sheetView>
  </sheetViews>
  <sheetFormatPr defaultRowHeight="15" x14ac:dyDescent="0.2"/>
  <cols>
    <col min="1" max="1" width="3.28515625" style="5" customWidth="1"/>
    <col min="2" max="2" width="56.5703125" style="5" customWidth="1"/>
    <col min="3" max="5" width="9.7109375" style="5" bestFit="1" customWidth="1"/>
    <col min="6" max="7" width="9.140625" style="5" bestFit="1" customWidth="1"/>
    <col min="8" max="16" width="8.5703125" style="5" bestFit="1" customWidth="1"/>
    <col min="17" max="26" width="8.28515625" style="5" bestFit="1" customWidth="1"/>
    <col min="27" max="29" width="8.5703125" style="5" bestFit="1" customWidth="1"/>
    <col min="30" max="30" width="9.140625" style="5" bestFit="1" customWidth="1"/>
    <col min="31" max="16384" width="9.140625" style="5"/>
  </cols>
  <sheetData>
    <row r="1" spans="2:30" ht="15.75" customHeight="1" x14ac:dyDescent="0.2">
      <c r="B1" s="61" t="s">
        <v>159</v>
      </c>
    </row>
    <row r="2" spans="2:30" ht="18" x14ac:dyDescent="0.2">
      <c r="B2" s="11" t="s">
        <v>191</v>
      </c>
    </row>
    <row r="3" spans="2:30" x14ac:dyDescent="0.2">
      <c r="B3" s="4" t="s">
        <v>101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</row>
    <row r="4" spans="2:30" x14ac:dyDescent="0.2">
      <c r="B4" s="5" t="s">
        <v>23</v>
      </c>
      <c r="C4" s="67">
        <f>SUM(C5:C8)</f>
        <v>1116.7254085014333</v>
      </c>
      <c r="D4" s="67">
        <f t="shared" ref="D4:W4" si="0">SUM(D5:D8)</f>
        <v>992.38939661731536</v>
      </c>
      <c r="E4" s="67">
        <f t="shared" si="0"/>
        <v>932.96808506651939</v>
      </c>
      <c r="F4" s="67">
        <f t="shared" si="0"/>
        <v>951.12593750870883</v>
      </c>
      <c r="G4" s="67">
        <f t="shared" si="0"/>
        <v>1081.7022655246876</v>
      </c>
      <c r="H4" s="67">
        <f t="shared" si="0"/>
        <v>1084.1810327260134</v>
      </c>
      <c r="I4" s="67">
        <f t="shared" si="0"/>
        <v>1198.3870831754853</v>
      </c>
      <c r="J4" s="67">
        <f t="shared" si="0"/>
        <v>1384.9248481927566</v>
      </c>
      <c r="K4" s="67">
        <f t="shared" si="0"/>
        <v>1288.1260716317763</v>
      </c>
      <c r="L4" s="67">
        <f t="shared" si="0"/>
        <v>1353.709634567598</v>
      </c>
      <c r="M4" s="67">
        <f t="shared" si="0"/>
        <v>1908.7841314126661</v>
      </c>
      <c r="N4" s="67">
        <f t="shared" si="0"/>
        <v>2061.4371933464076</v>
      </c>
      <c r="O4" s="67">
        <f t="shared" si="0"/>
        <v>2063.3791229426015</v>
      </c>
      <c r="P4" s="67">
        <f t="shared" si="0"/>
        <v>2342.3181160836975</v>
      </c>
      <c r="Q4" s="67">
        <f t="shared" si="0"/>
        <v>2507.0626593013171</v>
      </c>
      <c r="R4" s="67">
        <f t="shared" si="0"/>
        <v>2552.7953464691873</v>
      </c>
      <c r="S4" s="67">
        <f t="shared" si="0"/>
        <v>2538.7434105910074</v>
      </c>
      <c r="T4" s="67">
        <f t="shared" si="0"/>
        <v>2582.8037613620518</v>
      </c>
      <c r="U4" s="67">
        <f t="shared" si="0"/>
        <v>2301.583745387552</v>
      </c>
      <c r="V4" s="67">
        <f t="shared" si="0"/>
        <v>1486.1409386557966</v>
      </c>
      <c r="W4" s="67">
        <f t="shared" si="0"/>
        <v>1300.0112395705628</v>
      </c>
      <c r="X4" s="67">
        <f t="shared" ref="X4:AC4" si="1">SUM(X5:X8)</f>
        <v>1168.7489463254756</v>
      </c>
      <c r="Y4" s="67">
        <f t="shared" si="1"/>
        <v>1393.4387814160164</v>
      </c>
      <c r="Z4" s="67">
        <f t="shared" si="1"/>
        <v>1301.695001530657</v>
      </c>
      <c r="AA4" s="67">
        <f t="shared" si="1"/>
        <v>1650.4531530457709</v>
      </c>
      <c r="AB4" s="67">
        <f t="shared" si="1"/>
        <v>1830.3635214124336</v>
      </c>
      <c r="AC4" s="67">
        <f t="shared" si="1"/>
        <v>1968.4013520332232</v>
      </c>
      <c r="AD4" s="67">
        <f t="shared" ref="AD4" si="2">SUM(AD5:AD8)</f>
        <v>2039.8562560230891</v>
      </c>
    </row>
    <row r="5" spans="2:30" x14ac:dyDescent="0.2">
      <c r="B5" s="89" t="s">
        <v>24</v>
      </c>
      <c r="C5" s="67">
        <v>884</v>
      </c>
      <c r="D5" s="67">
        <v>782</v>
      </c>
      <c r="E5" s="67">
        <v>753</v>
      </c>
      <c r="F5" s="67">
        <v>729</v>
      </c>
      <c r="G5" s="67">
        <v>859</v>
      </c>
      <c r="H5" s="67">
        <v>879</v>
      </c>
      <c r="I5" s="67">
        <v>983</v>
      </c>
      <c r="J5" s="67">
        <v>1145</v>
      </c>
      <c r="K5" s="67">
        <v>1059</v>
      </c>
      <c r="L5" s="67">
        <v>1166</v>
      </c>
      <c r="M5" s="67">
        <v>1700.904</v>
      </c>
      <c r="N5" s="67">
        <v>1851.19</v>
      </c>
      <c r="O5" s="67">
        <v>1859.797</v>
      </c>
      <c r="P5" s="67">
        <v>2126.951</v>
      </c>
      <c r="Q5" s="67">
        <v>2295.0809999999997</v>
      </c>
      <c r="R5" s="67">
        <v>2357.0552201099999</v>
      </c>
      <c r="S5" s="67">
        <v>2347.8511709678573</v>
      </c>
      <c r="T5" s="67">
        <v>2374.056297236792</v>
      </c>
      <c r="U5" s="67">
        <v>2106.7332656066992</v>
      </c>
      <c r="V5" s="67">
        <v>1326.7757675435184</v>
      </c>
      <c r="W5" s="67">
        <v>1105.1089530878239</v>
      </c>
      <c r="X5" s="67">
        <v>966.27348057556696</v>
      </c>
      <c r="Y5" s="67">
        <v>1177.0215551174631</v>
      </c>
      <c r="Z5" s="67">
        <v>1111.7464175453952</v>
      </c>
      <c r="AA5" s="67">
        <v>1461.1216449441433</v>
      </c>
      <c r="AB5" s="67">
        <v>1652.0144764257484</v>
      </c>
      <c r="AC5" s="67">
        <v>1793.5241301100293</v>
      </c>
      <c r="AD5" s="67">
        <v>1839.6054226101226</v>
      </c>
    </row>
    <row r="6" spans="2:30" x14ac:dyDescent="0.2">
      <c r="B6" s="89" t="s">
        <v>25</v>
      </c>
      <c r="C6" s="67">
        <v>214.077</v>
      </c>
      <c r="D6" s="67">
        <v>192.22800000000001</v>
      </c>
      <c r="E6" s="67">
        <v>162.39499999999998</v>
      </c>
      <c r="F6" s="67">
        <v>204.893</v>
      </c>
      <c r="G6" s="67">
        <v>205.428</v>
      </c>
      <c r="H6" s="67">
        <v>187.506</v>
      </c>
      <c r="I6" s="67">
        <v>198.23699999999999</v>
      </c>
      <c r="J6" s="67">
        <v>221.89099999999999</v>
      </c>
      <c r="K6" s="67">
        <v>211.65699999999998</v>
      </c>
      <c r="L6" s="67">
        <v>170.07400000000001</v>
      </c>
      <c r="M6" s="67">
        <v>190.43099999999998</v>
      </c>
      <c r="N6" s="67">
        <v>189.39499999999998</v>
      </c>
      <c r="O6" s="67">
        <v>190.31400000000002</v>
      </c>
      <c r="P6" s="67">
        <v>206.256</v>
      </c>
      <c r="Q6" s="67">
        <v>201.53888677452051</v>
      </c>
      <c r="R6" s="67">
        <v>183.477</v>
      </c>
      <c r="S6" s="67">
        <v>180.30419999999998</v>
      </c>
      <c r="T6" s="67">
        <v>199.08444221940002</v>
      </c>
      <c r="U6" s="67">
        <v>187.79567664091581</v>
      </c>
      <c r="V6" s="67">
        <v>157.22228968787877</v>
      </c>
      <c r="W6" s="67">
        <v>193.37732417402327</v>
      </c>
      <c r="X6" s="67">
        <v>200.53891946083914</v>
      </c>
      <c r="Y6" s="67">
        <v>215.86213548646023</v>
      </c>
      <c r="Z6" s="67">
        <v>189.63811440146912</v>
      </c>
      <c r="AA6" s="67">
        <v>188.98297537871338</v>
      </c>
      <c r="AB6" s="67">
        <v>177.34721139514085</v>
      </c>
      <c r="AC6" s="67">
        <v>173.89695660360397</v>
      </c>
      <c r="AD6" s="67">
        <v>198.94328821295068</v>
      </c>
    </row>
    <row r="7" spans="2:30" x14ac:dyDescent="0.2">
      <c r="B7" s="89" t="s">
        <v>26</v>
      </c>
      <c r="C7" s="67">
        <v>13.325180000000001</v>
      </c>
      <c r="D7" s="67">
        <v>13.055679999999997</v>
      </c>
      <c r="E7" s="67">
        <v>12.587179999999998</v>
      </c>
      <c r="F7" s="67">
        <v>12.519679999999999</v>
      </c>
      <c r="G7" s="67">
        <v>12.307179999999999</v>
      </c>
      <c r="H7" s="67">
        <v>11.965680000000001</v>
      </c>
      <c r="I7" s="67">
        <v>11.62518</v>
      </c>
      <c r="J7" s="67">
        <v>11.46468</v>
      </c>
      <c r="K7" s="67">
        <v>11.04918</v>
      </c>
      <c r="L7" s="67">
        <v>10.95668</v>
      </c>
      <c r="M7" s="67">
        <v>10.714383917999999</v>
      </c>
      <c r="N7" s="67">
        <v>10.136008163600001</v>
      </c>
      <c r="O7" s="67">
        <v>5.1307460682000006</v>
      </c>
      <c r="P7" s="67">
        <v>0.55322578880000006</v>
      </c>
      <c r="Q7" s="67">
        <v>0.5801347322</v>
      </c>
      <c r="R7" s="67">
        <v>0.48087750000000001</v>
      </c>
      <c r="S7" s="67">
        <v>0.48667499999999997</v>
      </c>
      <c r="T7" s="67">
        <v>0.45499610000000001</v>
      </c>
      <c r="U7" s="67">
        <v>0.30708882999999998</v>
      </c>
      <c r="V7" s="67">
        <v>1.7369590000000001E-2</v>
      </c>
      <c r="W7" s="67" t="s">
        <v>132</v>
      </c>
      <c r="X7" s="67" t="s">
        <v>132</v>
      </c>
      <c r="Y7" s="67" t="s">
        <v>132</v>
      </c>
      <c r="Z7" s="67" t="s">
        <v>132</v>
      </c>
      <c r="AA7" s="67" t="s">
        <v>132</v>
      </c>
      <c r="AB7" s="67" t="s">
        <v>132</v>
      </c>
      <c r="AC7" s="67" t="s">
        <v>132</v>
      </c>
      <c r="AD7" s="67" t="s">
        <v>132</v>
      </c>
    </row>
    <row r="8" spans="2:30" x14ac:dyDescent="0.2">
      <c r="B8" s="89" t="s">
        <v>27</v>
      </c>
      <c r="C8" s="67">
        <v>5.323228501433209</v>
      </c>
      <c r="D8" s="67">
        <v>5.1057166173152817</v>
      </c>
      <c r="E8" s="67">
        <v>4.9859050665194102</v>
      </c>
      <c r="F8" s="67">
        <v>4.7132575087088542</v>
      </c>
      <c r="G8" s="67">
        <v>4.967085524687727</v>
      </c>
      <c r="H8" s="67">
        <v>5.7093527260132344</v>
      </c>
      <c r="I8" s="67">
        <v>5.5249031754851305</v>
      </c>
      <c r="J8" s="67">
        <v>6.5691681927565071</v>
      </c>
      <c r="K8" s="67">
        <v>6.4198916317765047</v>
      </c>
      <c r="L8" s="67">
        <v>6.6789545675978959</v>
      </c>
      <c r="M8" s="67">
        <v>6.7347474946660659</v>
      </c>
      <c r="N8" s="67">
        <v>10.716185182807617</v>
      </c>
      <c r="O8" s="67">
        <v>8.1373768744014505</v>
      </c>
      <c r="P8" s="67">
        <v>8.5578902948976783</v>
      </c>
      <c r="Q8" s="67">
        <v>9.8626377945971377</v>
      </c>
      <c r="R8" s="67">
        <v>11.782248859187511</v>
      </c>
      <c r="S8" s="67">
        <v>10.101364623150154</v>
      </c>
      <c r="T8" s="67">
        <v>9.2080258058600002</v>
      </c>
      <c r="U8" s="67">
        <v>6.7477143099374235</v>
      </c>
      <c r="V8" s="67">
        <v>2.1255118343991999</v>
      </c>
      <c r="W8" s="67">
        <v>1.5249623087156214</v>
      </c>
      <c r="X8" s="67">
        <v>1.936546289069464</v>
      </c>
      <c r="Y8" s="67">
        <v>0.55509081209300004</v>
      </c>
      <c r="Z8" s="67">
        <v>0.31046958379295009</v>
      </c>
      <c r="AA8" s="67">
        <v>0.34853272291445003</v>
      </c>
      <c r="AB8" s="67">
        <v>1.0018335915442</v>
      </c>
      <c r="AC8" s="67">
        <v>0.98026531958999996</v>
      </c>
      <c r="AD8" s="67">
        <v>1.3075452000159999</v>
      </c>
    </row>
    <row r="9" spans="2:30" x14ac:dyDescent="0.2">
      <c r="B9" s="5" t="s">
        <v>40</v>
      </c>
      <c r="C9" s="67">
        <f>SUM(C10:C11)</f>
        <v>1985.5534978391947</v>
      </c>
      <c r="D9" s="67">
        <f t="shared" ref="D9:P9" si="3">SUM(D10:D11)</f>
        <v>1811.3149009289532</v>
      </c>
      <c r="E9" s="67">
        <f t="shared" si="3"/>
        <v>1784.5598679642192</v>
      </c>
      <c r="F9" s="67">
        <f t="shared" si="3"/>
        <v>1727.1851861620685</v>
      </c>
      <c r="G9" s="67">
        <f t="shared" si="3"/>
        <v>1837.6240166776079</v>
      </c>
      <c r="H9" s="67">
        <f t="shared" si="3"/>
        <v>1754.435682700223</v>
      </c>
      <c r="I9" s="67">
        <f t="shared" si="3"/>
        <v>1703.8488518539398</v>
      </c>
      <c r="J9" s="67">
        <f t="shared" si="3"/>
        <v>1854.1229536725268</v>
      </c>
      <c r="K9" s="67">
        <f t="shared" si="3"/>
        <v>1839.8040564006601</v>
      </c>
      <c r="L9" s="67">
        <f t="shared" si="3"/>
        <v>1723.8160338628056</v>
      </c>
      <c r="M9" s="67">
        <f t="shared" si="3"/>
        <v>1663.2983634614227</v>
      </c>
      <c r="N9" s="67">
        <f t="shared" si="3"/>
        <v>1602.9141868890472</v>
      </c>
      <c r="O9" s="67">
        <f t="shared" si="3"/>
        <v>1091.7655638550139</v>
      </c>
      <c r="P9" s="67">
        <f t="shared" si="3"/>
        <v>0.29746752765364803</v>
      </c>
      <c r="Q9" s="67" t="s">
        <v>132</v>
      </c>
      <c r="R9" s="67" t="s">
        <v>132</v>
      </c>
      <c r="S9" s="67" t="s">
        <v>132</v>
      </c>
      <c r="T9" s="67" t="s">
        <v>132</v>
      </c>
      <c r="U9" s="67" t="s">
        <v>132</v>
      </c>
      <c r="V9" s="67" t="s">
        <v>132</v>
      </c>
      <c r="W9" s="67" t="s">
        <v>132</v>
      </c>
      <c r="X9" s="67" t="s">
        <v>132</v>
      </c>
      <c r="Y9" s="67" t="s">
        <v>132</v>
      </c>
      <c r="Z9" s="67" t="s">
        <v>132</v>
      </c>
      <c r="AA9" s="67" t="s">
        <v>132</v>
      </c>
      <c r="AB9" s="67" t="s">
        <v>132</v>
      </c>
      <c r="AC9" s="67" t="s">
        <v>132</v>
      </c>
      <c r="AD9" s="67" t="s">
        <v>132</v>
      </c>
    </row>
    <row r="10" spans="2:30" x14ac:dyDescent="0.2">
      <c r="B10" s="89" t="s">
        <v>29</v>
      </c>
      <c r="C10" s="67">
        <v>990.23349783919468</v>
      </c>
      <c r="D10" s="67">
        <v>1030.316500928953</v>
      </c>
      <c r="E10" s="67">
        <v>1003.5614679642191</v>
      </c>
      <c r="F10" s="67">
        <v>946.18678616206853</v>
      </c>
      <c r="G10" s="67">
        <v>1056.6256166776077</v>
      </c>
      <c r="H10" s="67">
        <v>973.43728270022302</v>
      </c>
      <c r="I10" s="67">
        <v>922.85045185393983</v>
      </c>
      <c r="J10" s="67">
        <v>1073.1245536725266</v>
      </c>
      <c r="K10" s="67">
        <v>1058.8056564006599</v>
      </c>
      <c r="L10" s="67">
        <v>942.81763386280556</v>
      </c>
      <c r="M10" s="67">
        <v>882.29996346142264</v>
      </c>
      <c r="N10" s="67">
        <v>1041.1841868890472</v>
      </c>
      <c r="O10" s="67">
        <v>810.90056385501384</v>
      </c>
      <c r="P10" s="67">
        <v>0.29746752765364803</v>
      </c>
      <c r="Q10" s="67" t="s">
        <v>132</v>
      </c>
      <c r="R10" s="67" t="s">
        <v>132</v>
      </c>
      <c r="S10" s="67" t="s">
        <v>132</v>
      </c>
      <c r="T10" s="67" t="s">
        <v>132</v>
      </c>
      <c r="U10" s="67" t="s">
        <v>132</v>
      </c>
      <c r="V10" s="67" t="s">
        <v>132</v>
      </c>
      <c r="W10" s="67" t="s">
        <v>132</v>
      </c>
      <c r="X10" s="67" t="s">
        <v>132</v>
      </c>
      <c r="Y10" s="67" t="s">
        <v>132</v>
      </c>
      <c r="Z10" s="67" t="s">
        <v>132</v>
      </c>
      <c r="AA10" s="67" t="s">
        <v>132</v>
      </c>
      <c r="AB10" s="67" t="s">
        <v>132</v>
      </c>
      <c r="AC10" s="67" t="s">
        <v>132</v>
      </c>
      <c r="AD10" s="67" t="s">
        <v>132</v>
      </c>
    </row>
    <row r="11" spans="2:30" x14ac:dyDescent="0.2">
      <c r="B11" s="89" t="s">
        <v>30</v>
      </c>
      <c r="C11" s="67">
        <v>995.31999999999994</v>
      </c>
      <c r="D11" s="67">
        <v>780.99840000000006</v>
      </c>
      <c r="E11" s="67">
        <v>780.99840000000006</v>
      </c>
      <c r="F11" s="67">
        <v>780.99840000000006</v>
      </c>
      <c r="G11" s="67">
        <v>780.99840000000006</v>
      </c>
      <c r="H11" s="67">
        <v>780.99840000000006</v>
      </c>
      <c r="I11" s="67">
        <v>780.99840000000006</v>
      </c>
      <c r="J11" s="67">
        <v>780.99840000000006</v>
      </c>
      <c r="K11" s="67">
        <v>780.99840000000006</v>
      </c>
      <c r="L11" s="67">
        <v>780.99840000000006</v>
      </c>
      <c r="M11" s="67">
        <v>780.99840000000006</v>
      </c>
      <c r="N11" s="67">
        <v>561.73</v>
      </c>
      <c r="O11" s="67">
        <v>280.86500000000001</v>
      </c>
      <c r="P11" s="67" t="s">
        <v>132</v>
      </c>
      <c r="Q11" s="67" t="s">
        <v>132</v>
      </c>
      <c r="R11" s="67" t="s">
        <v>132</v>
      </c>
      <c r="S11" s="67" t="s">
        <v>132</v>
      </c>
      <c r="T11" s="67" t="s">
        <v>132</v>
      </c>
      <c r="U11" s="67" t="s">
        <v>132</v>
      </c>
      <c r="V11" s="67" t="s">
        <v>132</v>
      </c>
      <c r="W11" s="67" t="s">
        <v>132</v>
      </c>
      <c r="X11" s="67" t="s">
        <v>132</v>
      </c>
      <c r="Y11" s="67" t="s">
        <v>132</v>
      </c>
      <c r="Z11" s="67" t="s">
        <v>132</v>
      </c>
      <c r="AA11" s="67" t="s">
        <v>132</v>
      </c>
      <c r="AB11" s="67" t="s">
        <v>132</v>
      </c>
      <c r="AC11" s="67" t="s">
        <v>132</v>
      </c>
      <c r="AD11" s="67" t="s">
        <v>132</v>
      </c>
    </row>
    <row r="12" spans="2:30" x14ac:dyDescent="0.2">
      <c r="B12" s="5" t="s">
        <v>137</v>
      </c>
      <c r="C12" s="67">
        <v>26.080000000000002</v>
      </c>
      <c r="D12" s="67">
        <v>23.44</v>
      </c>
      <c r="E12" s="67">
        <v>20.56</v>
      </c>
      <c r="F12" s="67">
        <v>26.080000000000002</v>
      </c>
      <c r="G12" s="67">
        <v>21.28</v>
      </c>
      <c r="H12" s="67">
        <v>24.8</v>
      </c>
      <c r="I12" s="67">
        <v>27.28</v>
      </c>
      <c r="J12" s="67">
        <v>26.96</v>
      </c>
      <c r="K12" s="67">
        <v>28.64</v>
      </c>
      <c r="L12" s="67">
        <v>26.8</v>
      </c>
      <c r="M12" s="67">
        <v>28.8</v>
      </c>
      <c r="N12" s="67">
        <v>12</v>
      </c>
      <c r="O12" s="67" t="s">
        <v>132</v>
      </c>
      <c r="P12" s="67" t="s">
        <v>132</v>
      </c>
      <c r="Q12" s="67" t="s">
        <v>132</v>
      </c>
      <c r="R12" s="67" t="s">
        <v>132</v>
      </c>
      <c r="S12" s="67" t="s">
        <v>132</v>
      </c>
      <c r="T12" s="67" t="s">
        <v>132</v>
      </c>
      <c r="U12" s="67" t="s">
        <v>132</v>
      </c>
      <c r="V12" s="67" t="s">
        <v>132</v>
      </c>
      <c r="W12" s="67" t="s">
        <v>132</v>
      </c>
      <c r="X12" s="67" t="s">
        <v>132</v>
      </c>
      <c r="Y12" s="67" t="s">
        <v>132</v>
      </c>
      <c r="Z12" s="67" t="s">
        <v>132</v>
      </c>
      <c r="AA12" s="67" t="s">
        <v>132</v>
      </c>
      <c r="AB12" s="67" t="s">
        <v>132</v>
      </c>
      <c r="AC12" s="67" t="s">
        <v>132</v>
      </c>
      <c r="AD12" s="67" t="s">
        <v>132</v>
      </c>
    </row>
    <row r="13" spans="2:30" x14ac:dyDescent="0.2">
      <c r="B13" s="5" t="s">
        <v>41</v>
      </c>
      <c r="C13" s="67">
        <f t="shared" ref="C13:V13" si="4">SUM(C14:C17)</f>
        <v>93.246826098070443</v>
      </c>
      <c r="D13" s="67">
        <f t="shared" si="4"/>
        <v>81.294320409736713</v>
      </c>
      <c r="E13" s="67">
        <f t="shared" si="4"/>
        <v>81.39352736705149</v>
      </c>
      <c r="F13" s="67">
        <f t="shared" si="4"/>
        <v>80.091330975108789</v>
      </c>
      <c r="G13" s="67">
        <f t="shared" si="4"/>
        <v>81.797330997385529</v>
      </c>
      <c r="H13" s="67">
        <f t="shared" si="4"/>
        <v>72.376181706460741</v>
      </c>
      <c r="I13" s="67">
        <f t="shared" si="4"/>
        <v>88.943013188352921</v>
      </c>
      <c r="J13" s="67">
        <f t="shared" si="4"/>
        <v>82.693133942059163</v>
      </c>
      <c r="K13" s="67">
        <f t="shared" si="4"/>
        <v>79.862499226496737</v>
      </c>
      <c r="L13" s="67">
        <f t="shared" si="4"/>
        <v>80.068108162987272</v>
      </c>
      <c r="M13" s="67">
        <f t="shared" si="4"/>
        <v>132.32776037444341</v>
      </c>
      <c r="N13" s="67">
        <f t="shared" si="4"/>
        <v>88.959912309006882</v>
      </c>
      <c r="O13" s="67">
        <f t="shared" si="4"/>
        <v>84.036770504247187</v>
      </c>
      <c r="P13" s="67">
        <f t="shared" si="4"/>
        <v>84.310000151572126</v>
      </c>
      <c r="Q13" s="67">
        <f t="shared" si="4"/>
        <v>92.562363657513643</v>
      </c>
      <c r="R13" s="67">
        <f t="shared" si="4"/>
        <v>142.71642409312267</v>
      </c>
      <c r="S13" s="67">
        <f t="shared" si="4"/>
        <v>102.42365579687967</v>
      </c>
      <c r="T13" s="67">
        <f t="shared" si="4"/>
        <v>115.60609439584938</v>
      </c>
      <c r="U13" s="67">
        <f t="shared" si="4"/>
        <v>97.380622428842088</v>
      </c>
      <c r="V13" s="67">
        <f t="shared" si="4"/>
        <v>95.613012158475698</v>
      </c>
      <c r="W13" s="67">
        <f t="shared" ref="W13:AC13" si="5">SUM(W14:W17)</f>
        <v>82.899328169281873</v>
      </c>
      <c r="X13" s="67">
        <f t="shared" si="5"/>
        <v>83.969083856303769</v>
      </c>
      <c r="Y13" s="67">
        <f t="shared" si="5"/>
        <v>80.708014718542401</v>
      </c>
      <c r="Z13" s="67">
        <f t="shared" si="5"/>
        <v>83.56903502467209</v>
      </c>
      <c r="AA13" s="67">
        <f t="shared" si="5"/>
        <v>85.162355099113043</v>
      </c>
      <c r="AB13" s="67">
        <f t="shared" si="5"/>
        <v>89.707297627838074</v>
      </c>
      <c r="AC13" s="67">
        <f t="shared" si="5"/>
        <v>90.109875565531112</v>
      </c>
      <c r="AD13" s="67">
        <f t="shared" ref="AD13" si="6">SUM(AD14:AD17)</f>
        <v>94.443106833472484</v>
      </c>
    </row>
    <row r="14" spans="2:30" x14ac:dyDescent="0.2">
      <c r="B14" s="89" t="s">
        <v>33</v>
      </c>
      <c r="C14" s="67">
        <v>35.971886133333335</v>
      </c>
      <c r="D14" s="67">
        <v>24.808197333333332</v>
      </c>
      <c r="E14" s="67">
        <v>24.808197333333332</v>
      </c>
      <c r="F14" s="67">
        <v>22.947582533333335</v>
      </c>
      <c r="G14" s="67">
        <v>23.567787466666669</v>
      </c>
      <c r="H14" s="67">
        <v>11.783893733333334</v>
      </c>
      <c r="I14" s="67">
        <v>27.28901706666667</v>
      </c>
      <c r="J14" s="67">
        <v>19.226352933333335</v>
      </c>
      <c r="K14" s="67">
        <v>16.745533199999997</v>
      </c>
      <c r="L14" s="67">
        <v>16.745533199999997</v>
      </c>
      <c r="M14" s="67">
        <v>70.083157466666691</v>
      </c>
      <c r="N14" s="67">
        <v>19.846557866666664</v>
      </c>
      <c r="O14" s="67">
        <v>11.783893733333334</v>
      </c>
      <c r="P14" s="67">
        <v>14.884918400000002</v>
      </c>
      <c r="Q14" s="67">
        <v>17.365738133333338</v>
      </c>
      <c r="R14" s="67">
        <v>59.539673600000008</v>
      </c>
      <c r="S14" s="67">
        <v>19.226352933333335</v>
      </c>
      <c r="T14" s="67">
        <v>23.567787466666669</v>
      </c>
      <c r="U14" s="67">
        <v>20.466762800000005</v>
      </c>
      <c r="V14" s="67">
        <v>22.387537478533332</v>
      </c>
      <c r="W14" s="67">
        <v>16.816236562399997</v>
      </c>
      <c r="X14" s="67">
        <v>18.732049601466663</v>
      </c>
      <c r="Y14" s="67">
        <v>18.282520669209713</v>
      </c>
      <c r="Z14" s="67">
        <v>19.0765237671073</v>
      </c>
      <c r="AA14" s="67">
        <v>19.838320667375339</v>
      </c>
      <c r="AB14" s="67">
        <v>20.348670644302445</v>
      </c>
      <c r="AC14" s="67">
        <v>20.089334297342493</v>
      </c>
      <c r="AD14" s="67">
        <v>22.219743345339293</v>
      </c>
    </row>
    <row r="15" spans="2:30" x14ac:dyDescent="0.2">
      <c r="B15" s="89" t="s">
        <v>34</v>
      </c>
      <c r="C15" s="67">
        <v>5.8703081800000012</v>
      </c>
      <c r="D15" s="67">
        <v>5.3576509800000016</v>
      </c>
      <c r="E15" s="67">
        <v>5.4001021800000002</v>
      </c>
      <c r="F15" s="67">
        <v>5.8486038265688016</v>
      </c>
      <c r="G15" s="67">
        <v>5.9389199325896005</v>
      </c>
      <c r="H15" s="67">
        <v>8.1942313205896014</v>
      </c>
      <c r="I15" s="67">
        <v>8.432904348000001</v>
      </c>
      <c r="J15" s="67">
        <v>8.4347432172113628</v>
      </c>
      <c r="K15" s="67">
        <v>9.1219798912000005</v>
      </c>
      <c r="L15" s="67">
        <v>13.011579525894966</v>
      </c>
      <c r="M15" s="67">
        <v>14.705172390166835</v>
      </c>
      <c r="N15" s="67">
        <v>17.521181434789398</v>
      </c>
      <c r="O15" s="67">
        <v>21.192854897278036</v>
      </c>
      <c r="P15" s="67">
        <v>22.234021770400002</v>
      </c>
      <c r="Q15" s="67">
        <v>23.8838575053433</v>
      </c>
      <c r="R15" s="67">
        <v>32.367184972209273</v>
      </c>
      <c r="S15" s="67">
        <v>26.074504803730736</v>
      </c>
      <c r="T15" s="67">
        <v>30.178120596799999</v>
      </c>
      <c r="U15" s="67">
        <v>22.163445066754452</v>
      </c>
      <c r="V15" s="67">
        <v>22.3160764024</v>
      </c>
      <c r="W15" s="67">
        <v>20.36457712377867</v>
      </c>
      <c r="X15" s="67">
        <v>19.936276850218587</v>
      </c>
      <c r="Y15" s="67">
        <v>18.481573299200001</v>
      </c>
      <c r="Z15" s="67">
        <v>20.802963780003839</v>
      </c>
      <c r="AA15" s="67">
        <v>18.823192450268486</v>
      </c>
      <c r="AB15" s="67">
        <v>22.505108626640567</v>
      </c>
      <c r="AC15" s="67">
        <v>21.554104122673074</v>
      </c>
      <c r="AD15" s="67">
        <v>22.343168666731131</v>
      </c>
    </row>
    <row r="16" spans="2:30" x14ac:dyDescent="0.2">
      <c r="B16" s="89" t="s">
        <v>35</v>
      </c>
      <c r="C16" s="67">
        <v>51.404631784737106</v>
      </c>
      <c r="D16" s="67">
        <v>51.128472096403371</v>
      </c>
      <c r="E16" s="67">
        <v>51.18522785371816</v>
      </c>
      <c r="F16" s="67">
        <v>51.295144615206652</v>
      </c>
      <c r="G16" s="67">
        <v>52.290623598129258</v>
      </c>
      <c r="H16" s="67">
        <v>52.398056652537804</v>
      </c>
      <c r="I16" s="67">
        <v>53.221091773686261</v>
      </c>
      <c r="J16" s="67">
        <v>55.032037791514469</v>
      </c>
      <c r="K16" s="67">
        <v>53.994986135296742</v>
      </c>
      <c r="L16" s="67">
        <v>50.310995437092302</v>
      </c>
      <c r="M16" s="67">
        <v>47.539430517609873</v>
      </c>
      <c r="N16" s="67">
        <v>51.592173007550812</v>
      </c>
      <c r="O16" s="67">
        <v>51.060021873635819</v>
      </c>
      <c r="P16" s="67">
        <v>47.191059981172131</v>
      </c>
      <c r="Q16" s="67">
        <v>51.312768018837005</v>
      </c>
      <c r="R16" s="67">
        <v>50.809565520913395</v>
      </c>
      <c r="S16" s="67">
        <v>56.073156453592787</v>
      </c>
      <c r="T16" s="67">
        <v>59.242546882299884</v>
      </c>
      <c r="U16" s="67">
        <v>51.628263096140891</v>
      </c>
      <c r="V16" s="67">
        <v>48.09107253660472</v>
      </c>
      <c r="W16" s="67">
        <v>43.069733130134047</v>
      </c>
      <c r="X16" s="67">
        <v>42.476186703886782</v>
      </c>
      <c r="Y16" s="67">
        <v>41.091671596945844</v>
      </c>
      <c r="Z16" s="67">
        <v>40.305140883427157</v>
      </c>
      <c r="AA16" s="67">
        <v>41.947977406603997</v>
      </c>
      <c r="AB16" s="67">
        <v>40.653456851993838</v>
      </c>
      <c r="AC16" s="67">
        <v>40.836138638147411</v>
      </c>
      <c r="AD16" s="67">
        <v>41.037502391899579</v>
      </c>
    </row>
    <row r="17" spans="2:30" x14ac:dyDescent="0.2">
      <c r="B17" s="89" t="s">
        <v>136</v>
      </c>
      <c r="C17" s="67" t="s">
        <v>132</v>
      </c>
      <c r="D17" s="67" t="s">
        <v>132</v>
      </c>
      <c r="E17" s="67" t="s">
        <v>132</v>
      </c>
      <c r="F17" s="67" t="s">
        <v>132</v>
      </c>
      <c r="G17" s="67" t="s">
        <v>132</v>
      </c>
      <c r="H17" s="67" t="s">
        <v>132</v>
      </c>
      <c r="I17" s="67" t="s">
        <v>132</v>
      </c>
      <c r="J17" s="67" t="s">
        <v>132</v>
      </c>
      <c r="K17" s="67" t="s">
        <v>132</v>
      </c>
      <c r="L17" s="67" t="s">
        <v>132</v>
      </c>
      <c r="M17" s="67" t="s">
        <v>132</v>
      </c>
      <c r="N17" s="67" t="s">
        <v>132</v>
      </c>
      <c r="O17" s="67">
        <v>0</v>
      </c>
      <c r="P17" s="67">
        <v>0</v>
      </c>
      <c r="Q17" s="67">
        <v>0</v>
      </c>
      <c r="R17" s="67">
        <v>0</v>
      </c>
      <c r="S17" s="67">
        <v>1.0496416062228244</v>
      </c>
      <c r="T17" s="67">
        <v>2.6176394500828257</v>
      </c>
      <c r="U17" s="67">
        <v>3.1221514659467302</v>
      </c>
      <c r="V17" s="67">
        <v>2.8183257409376408</v>
      </c>
      <c r="W17" s="67">
        <v>2.6487813529691504</v>
      </c>
      <c r="X17" s="67">
        <v>2.824570700731738</v>
      </c>
      <c r="Y17" s="67">
        <v>2.8522491531868535</v>
      </c>
      <c r="Z17" s="67">
        <v>3.3844065941337997</v>
      </c>
      <c r="AA17" s="67">
        <v>4.5528645748652226</v>
      </c>
      <c r="AB17" s="67">
        <v>6.2000615049012309</v>
      </c>
      <c r="AC17" s="67">
        <v>7.6302985073681233</v>
      </c>
      <c r="AD17" s="67">
        <v>8.8426924295024847</v>
      </c>
    </row>
    <row r="18" spans="2:30" x14ac:dyDescent="0.2">
      <c r="B18" s="5" t="s">
        <v>31</v>
      </c>
      <c r="C18" s="67">
        <v>1.16777</v>
      </c>
      <c r="D18" s="67">
        <v>15.146597</v>
      </c>
      <c r="E18" s="67">
        <v>29.125423999999999</v>
      </c>
      <c r="F18" s="67">
        <v>57.083078</v>
      </c>
      <c r="G18" s="67">
        <v>85.040732000000006</v>
      </c>
      <c r="H18" s="67">
        <v>145.33037333333331</v>
      </c>
      <c r="I18" s="67">
        <v>201.00265999999999</v>
      </c>
      <c r="J18" s="67">
        <v>258.20570666666669</v>
      </c>
      <c r="K18" s="67">
        <v>138.04508900000002</v>
      </c>
      <c r="L18" s="67">
        <v>286.00757666666664</v>
      </c>
      <c r="M18" s="67">
        <v>491.70421899999997</v>
      </c>
      <c r="N18" s="67">
        <v>424.70519000000007</v>
      </c>
      <c r="O18" s="67">
        <v>344.12408999999997</v>
      </c>
      <c r="P18" s="67">
        <v>393.08417280000003</v>
      </c>
      <c r="Q18" s="67">
        <v>285.75225999999998</v>
      </c>
      <c r="R18" s="67">
        <v>310.11704599999996</v>
      </c>
      <c r="S18" s="67">
        <v>249.41018457142857</v>
      </c>
      <c r="T18" s="67">
        <v>238.86941142857145</v>
      </c>
      <c r="U18" s="67">
        <v>179.86143714285714</v>
      </c>
      <c r="V18" s="67">
        <v>107.30033857142855</v>
      </c>
      <c r="W18" s="67">
        <v>68.187282857142861</v>
      </c>
      <c r="X18" s="67">
        <v>41.132805714285709</v>
      </c>
      <c r="Y18" s="67">
        <v>31.546020317460314</v>
      </c>
      <c r="Z18" s="67">
        <v>34.625410793650794</v>
      </c>
      <c r="AA18" s="67">
        <v>20.2695574025974</v>
      </c>
      <c r="AB18" s="67">
        <v>46.844311948051946</v>
      </c>
      <c r="AC18" s="67">
        <v>57.042272756132753</v>
      </c>
      <c r="AD18" s="67">
        <v>67.077574487734495</v>
      </c>
    </row>
    <row r="19" spans="2:30" x14ac:dyDescent="0.2">
      <c r="B19" s="5" t="s">
        <v>42</v>
      </c>
      <c r="C19" s="67">
        <f t="shared" ref="C19:AB19" si="7">SUM(C20:C22)</f>
        <v>0.64209233310223823</v>
      </c>
      <c r="D19" s="67">
        <f t="shared" si="7"/>
        <v>0.64343876279489998</v>
      </c>
      <c r="E19" s="67">
        <f t="shared" si="7"/>
        <v>0.71924506186318493</v>
      </c>
      <c r="F19" s="67">
        <f t="shared" si="7"/>
        <v>2.3123542737369132</v>
      </c>
      <c r="G19" s="67">
        <f t="shared" si="7"/>
        <v>9.3342490116968335</v>
      </c>
      <c r="H19" s="67">
        <f t="shared" si="7"/>
        <v>102.04973077110154</v>
      </c>
      <c r="I19" s="67">
        <f t="shared" si="7"/>
        <v>170.1305211912819</v>
      </c>
      <c r="J19" s="67">
        <f t="shared" si="7"/>
        <v>285.32255321434519</v>
      </c>
      <c r="K19" s="67">
        <f t="shared" si="7"/>
        <v>384.3022842476459</v>
      </c>
      <c r="L19" s="67">
        <f t="shared" si="7"/>
        <v>377.86614702281696</v>
      </c>
      <c r="M19" s="67">
        <f t="shared" si="7"/>
        <v>454.59209166937683</v>
      </c>
      <c r="N19" s="67">
        <f t="shared" si="7"/>
        <v>596.38825907033265</v>
      </c>
      <c r="O19" s="67">
        <f t="shared" si="7"/>
        <v>612.33173430494173</v>
      </c>
      <c r="P19" s="67">
        <f t="shared" si="7"/>
        <v>687.37017750703239</v>
      </c>
      <c r="Q19" s="67">
        <f t="shared" si="7"/>
        <v>683.60344269268512</v>
      </c>
      <c r="R19" s="67">
        <f t="shared" si="7"/>
        <v>677.10746313177924</v>
      </c>
      <c r="S19" s="67">
        <f t="shared" si="7"/>
        <v>896.54396803994723</v>
      </c>
      <c r="T19" s="67">
        <f t="shared" si="7"/>
        <v>901.95454797257662</v>
      </c>
      <c r="U19" s="67">
        <f t="shared" si="7"/>
        <v>840.65974180102239</v>
      </c>
      <c r="V19" s="67">
        <f t="shared" si="7"/>
        <v>910.3664770271896</v>
      </c>
      <c r="W19" s="67">
        <f t="shared" si="7"/>
        <v>924.21908536548392</v>
      </c>
      <c r="X19" s="67">
        <f t="shared" si="7"/>
        <v>950.11055087257375</v>
      </c>
      <c r="Y19" s="67">
        <f t="shared" si="7"/>
        <v>944.19898655831264</v>
      </c>
      <c r="Z19" s="67">
        <f t="shared" si="7"/>
        <v>972.21134380848105</v>
      </c>
      <c r="AA19" s="67">
        <f t="shared" si="7"/>
        <v>1043.5744502685914</v>
      </c>
      <c r="AB19" s="67">
        <f t="shared" si="7"/>
        <v>1032.0531654026872</v>
      </c>
      <c r="AC19" s="67">
        <f>SUM(AC20:AC22)</f>
        <v>1111.3472208725184</v>
      </c>
      <c r="AD19" s="67">
        <f>SUM(AD20:AD22)</f>
        <v>1140.7882217275517</v>
      </c>
    </row>
    <row r="20" spans="2:30" x14ac:dyDescent="0.2">
      <c r="B20" s="89" t="s">
        <v>37</v>
      </c>
      <c r="C20" s="67">
        <v>0</v>
      </c>
      <c r="D20" s="67">
        <v>0</v>
      </c>
      <c r="E20" s="67">
        <v>0</v>
      </c>
      <c r="F20" s="67">
        <v>0.50771881874999991</v>
      </c>
      <c r="G20" s="67">
        <v>2.1074186347499997</v>
      </c>
      <c r="H20" s="67">
        <v>76.703612563499988</v>
      </c>
      <c r="I20" s="67">
        <v>101.66157429569139</v>
      </c>
      <c r="J20" s="67">
        <v>164.23416942990772</v>
      </c>
      <c r="K20" s="67">
        <v>235.68551602731071</v>
      </c>
      <c r="L20" s="67">
        <v>255.49667690624571</v>
      </c>
      <c r="M20" s="67">
        <v>322.35073608633769</v>
      </c>
      <c r="N20" s="67">
        <v>452.85046179704023</v>
      </c>
      <c r="O20" s="67">
        <v>473.81939470361522</v>
      </c>
      <c r="P20" s="67">
        <v>539.70455049403176</v>
      </c>
      <c r="Q20" s="67">
        <v>540.52640302040504</v>
      </c>
      <c r="R20" s="67">
        <v>518.13223078978422</v>
      </c>
      <c r="S20" s="67">
        <v>728.92211644974179</v>
      </c>
      <c r="T20" s="67">
        <v>747.67351396744493</v>
      </c>
      <c r="U20" s="67">
        <v>676.70335103483774</v>
      </c>
      <c r="V20" s="67">
        <v>751.66434160022027</v>
      </c>
      <c r="W20" s="67">
        <v>759.02387373581655</v>
      </c>
      <c r="X20" s="67">
        <v>784.55096418647645</v>
      </c>
      <c r="Y20" s="67">
        <v>780.17817727686213</v>
      </c>
      <c r="Z20" s="67">
        <v>809.32548564453373</v>
      </c>
      <c r="AA20" s="67">
        <v>880.6754970117945</v>
      </c>
      <c r="AB20" s="67">
        <v>868.73611053785339</v>
      </c>
      <c r="AC20" s="67">
        <v>944.81066212252426</v>
      </c>
      <c r="AD20" s="67">
        <v>973.78094785026076</v>
      </c>
    </row>
    <row r="21" spans="2:30" x14ac:dyDescent="0.2">
      <c r="B21" s="89" t="s">
        <v>38</v>
      </c>
      <c r="C21" s="67" t="s">
        <v>132</v>
      </c>
      <c r="D21" s="67" t="s">
        <v>132</v>
      </c>
      <c r="E21" s="67" t="s">
        <v>132</v>
      </c>
      <c r="F21" s="67" t="s">
        <v>132</v>
      </c>
      <c r="G21" s="67" t="s">
        <v>132</v>
      </c>
      <c r="H21" s="67" t="s">
        <v>132</v>
      </c>
      <c r="I21" s="67">
        <v>1.4952375899999999</v>
      </c>
      <c r="J21" s="67">
        <v>2.9755228041000001</v>
      </c>
      <c r="K21" s="67">
        <v>4.4410051660590009</v>
      </c>
      <c r="L21" s="67">
        <v>5.8918327043984098</v>
      </c>
      <c r="M21" s="67">
        <v>7.328151967354426</v>
      </c>
      <c r="N21" s="67">
        <v>8.7501080376808815</v>
      </c>
      <c r="O21" s="67">
        <v>10.157844547304073</v>
      </c>
      <c r="P21" s="67">
        <v>11.551503691831032</v>
      </c>
      <c r="Q21" s="67">
        <v>12.931226244912722</v>
      </c>
      <c r="R21" s="67">
        <v>14.297151572463594</v>
      </c>
      <c r="S21" s="67">
        <v>15.649417646738959</v>
      </c>
      <c r="T21" s="67">
        <v>16.988161060271569</v>
      </c>
      <c r="U21" s="67">
        <v>18.313517039668856</v>
      </c>
      <c r="V21" s="67">
        <v>19.625619459272166</v>
      </c>
      <c r="W21" s="67">
        <v>32.363168418179441</v>
      </c>
      <c r="X21" s="67">
        <v>32.378208048132649</v>
      </c>
      <c r="Y21" s="67">
        <v>32.393097281786318</v>
      </c>
      <c r="Z21" s="67">
        <v>32.407837623103454</v>
      </c>
      <c r="AA21" s="67">
        <v>32.422430561007417</v>
      </c>
      <c r="AB21" s="67">
        <v>32.436877569532342</v>
      </c>
      <c r="AC21" s="67">
        <v>32.451180107972014</v>
      </c>
      <c r="AD21" s="67">
        <v>32.46533962102729</v>
      </c>
    </row>
    <row r="22" spans="2:30" x14ac:dyDescent="0.2">
      <c r="B22" s="89" t="s">
        <v>39</v>
      </c>
      <c r="C22" s="67">
        <v>0.64209233310223823</v>
      </c>
      <c r="D22" s="67">
        <v>0.64343876279489998</v>
      </c>
      <c r="E22" s="67">
        <v>0.71924506186318493</v>
      </c>
      <c r="F22" s="67">
        <v>1.804635454986913</v>
      </c>
      <c r="G22" s="67">
        <v>7.2268303769468334</v>
      </c>
      <c r="H22" s="67">
        <v>25.346118207601542</v>
      </c>
      <c r="I22" s="67">
        <v>66.973709305590518</v>
      </c>
      <c r="J22" s="67">
        <v>118.11286098033749</v>
      </c>
      <c r="K22" s="67">
        <v>144.17576305427619</v>
      </c>
      <c r="L22" s="67">
        <v>116.47763741217284</v>
      </c>
      <c r="M22" s="67">
        <v>124.91320361568469</v>
      </c>
      <c r="N22" s="67">
        <v>134.78768923561154</v>
      </c>
      <c r="O22" s="67">
        <v>128.35449505402244</v>
      </c>
      <c r="P22" s="67">
        <v>136.11412332116959</v>
      </c>
      <c r="Q22" s="67">
        <v>130.14581342736736</v>
      </c>
      <c r="R22" s="67">
        <v>144.67808076953142</v>
      </c>
      <c r="S22" s="67">
        <v>151.97243394346657</v>
      </c>
      <c r="T22" s="67">
        <v>137.29287294486016</v>
      </c>
      <c r="U22" s="67">
        <v>145.6428737265158</v>
      </c>
      <c r="V22" s="67">
        <v>139.07651596769722</v>
      </c>
      <c r="W22" s="67">
        <v>132.83204321148801</v>
      </c>
      <c r="X22" s="67">
        <v>133.18137863796471</v>
      </c>
      <c r="Y22" s="67">
        <v>131.62771199966417</v>
      </c>
      <c r="Z22" s="67">
        <v>130.47802054084386</v>
      </c>
      <c r="AA22" s="67">
        <v>130.47652269578936</v>
      </c>
      <c r="AB22" s="67">
        <v>130.88017729530151</v>
      </c>
      <c r="AC22" s="67">
        <v>134.08537864202202</v>
      </c>
      <c r="AD22" s="67">
        <v>134.54193425626369</v>
      </c>
    </row>
    <row r="23" spans="2:30" x14ac:dyDescent="0.2">
      <c r="B23" s="5" t="s">
        <v>139</v>
      </c>
      <c r="C23" s="67">
        <f>SUM(C24:C27)</f>
        <v>64.839722865754581</v>
      </c>
      <c r="D23" s="67">
        <f t="shared" ref="D23:AD23" si="8">SUM(D24:D27)</f>
        <v>65.954031601311428</v>
      </c>
      <c r="E23" s="67">
        <f t="shared" si="8"/>
        <v>67.138128795737401</v>
      </c>
      <c r="F23" s="67">
        <f t="shared" si="8"/>
        <v>68.240380328258198</v>
      </c>
      <c r="G23" s="67">
        <f t="shared" si="8"/>
        <v>69.278422113436605</v>
      </c>
      <c r="H23" s="67">
        <f t="shared" si="8"/>
        <v>70.350951105659931</v>
      </c>
      <c r="I23" s="67">
        <f t="shared" si="8"/>
        <v>70.678307080079463</v>
      </c>
      <c r="J23" s="67">
        <f t="shared" si="8"/>
        <v>81.435828470261953</v>
      </c>
      <c r="K23" s="67">
        <f t="shared" si="8"/>
        <v>71.762812246055887</v>
      </c>
      <c r="L23" s="67">
        <f t="shared" si="8"/>
        <v>81.763920169646383</v>
      </c>
      <c r="M23" s="67">
        <f t="shared" si="8"/>
        <v>56.081969219379587</v>
      </c>
      <c r="N23" s="67">
        <f t="shared" si="8"/>
        <v>79.612868990345703</v>
      </c>
      <c r="O23" s="67">
        <f t="shared" si="8"/>
        <v>72.321990322926894</v>
      </c>
      <c r="P23" s="67">
        <f t="shared" si="8"/>
        <v>88.453857312182834</v>
      </c>
      <c r="Q23" s="67">
        <f t="shared" si="8"/>
        <v>70.428827926785502</v>
      </c>
      <c r="R23" s="67">
        <f t="shared" si="8"/>
        <v>71.270043878217479</v>
      </c>
      <c r="S23" s="67">
        <f t="shared" si="8"/>
        <v>71.869536624350516</v>
      </c>
      <c r="T23" s="67">
        <f t="shared" si="8"/>
        <v>73.317561897528833</v>
      </c>
      <c r="U23" s="67">
        <f t="shared" si="8"/>
        <v>55.709974499786732</v>
      </c>
      <c r="V23" s="67">
        <f t="shared" si="8"/>
        <v>59.796210958525364</v>
      </c>
      <c r="W23" s="67">
        <f t="shared" si="8"/>
        <v>56.455039604191285</v>
      </c>
      <c r="X23" s="67">
        <f t="shared" si="8"/>
        <v>64.291593205564951</v>
      </c>
      <c r="Y23" s="67">
        <f t="shared" si="8"/>
        <v>60.046803378819142</v>
      </c>
      <c r="Z23" s="67">
        <f t="shared" si="8"/>
        <v>62.645815392615923</v>
      </c>
      <c r="AA23" s="67">
        <f t="shared" si="8"/>
        <v>63.488056627794627</v>
      </c>
      <c r="AB23" s="67">
        <f t="shared" si="8"/>
        <v>64.419631133444767</v>
      </c>
      <c r="AC23" s="67">
        <f t="shared" si="8"/>
        <v>64.913029918431562</v>
      </c>
      <c r="AD23" s="67">
        <f t="shared" si="8"/>
        <v>65.935866293638526</v>
      </c>
    </row>
    <row r="24" spans="2:30" x14ac:dyDescent="0.2">
      <c r="B24" s="89" t="s">
        <v>138</v>
      </c>
      <c r="C24" s="67">
        <v>20.52</v>
      </c>
      <c r="D24" s="67">
        <v>21.431999999999999</v>
      </c>
      <c r="E24" s="67">
        <v>22.343999999999998</v>
      </c>
      <c r="F24" s="67">
        <v>23.256</v>
      </c>
      <c r="G24" s="67">
        <v>24.167999999999999</v>
      </c>
      <c r="H24" s="67">
        <v>25.080000000000002</v>
      </c>
      <c r="I24" s="67">
        <v>25.171199999999999</v>
      </c>
      <c r="J24" s="67">
        <v>35.567999999999998</v>
      </c>
      <c r="K24" s="67">
        <v>24.076800000000002</v>
      </c>
      <c r="L24" s="67">
        <v>33.379199999999997</v>
      </c>
      <c r="M24" s="67">
        <v>7.4282399999999997</v>
      </c>
      <c r="N24" s="67">
        <v>30.5748</v>
      </c>
      <c r="O24" s="67">
        <v>21.73752</v>
      </c>
      <c r="P24" s="67">
        <v>36.676079999999999</v>
      </c>
      <c r="Q24" s="67">
        <v>20.561039999999998</v>
      </c>
      <c r="R24" s="67">
        <v>22.435200000000002</v>
      </c>
      <c r="S24" s="67">
        <v>26.812799999999999</v>
      </c>
      <c r="T24" s="67">
        <v>28.4544</v>
      </c>
      <c r="U24" s="67">
        <v>10.396800000000001</v>
      </c>
      <c r="V24" s="67">
        <v>13.338000000000001</v>
      </c>
      <c r="W24" s="67">
        <v>12.3291</v>
      </c>
      <c r="X24" s="67">
        <v>20.697839999999999</v>
      </c>
      <c r="Y24" s="67">
        <v>16.217639999999999</v>
      </c>
      <c r="Z24" s="67">
        <v>18.604800000000001</v>
      </c>
      <c r="AA24" s="67">
        <v>19.152000000000001</v>
      </c>
      <c r="AB24" s="67">
        <v>19.699199999999998</v>
      </c>
      <c r="AC24" s="67">
        <v>19.0608</v>
      </c>
      <c r="AD24" s="67">
        <v>19.870200000000001</v>
      </c>
    </row>
    <row r="25" spans="2:30" ht="18" x14ac:dyDescent="0.2">
      <c r="B25" s="89" t="s">
        <v>181</v>
      </c>
      <c r="C25" s="67">
        <v>12.903341871073772</v>
      </c>
      <c r="D25" s="67">
        <v>12.921900452363035</v>
      </c>
      <c r="E25" s="67">
        <v>12.940273447839404</v>
      </c>
      <c r="F25" s="67">
        <v>12.95846271336101</v>
      </c>
      <c r="G25" s="67">
        <v>12.976470086227399</v>
      </c>
      <c r="H25" s="67">
        <v>12.994297385365126</v>
      </c>
      <c r="I25" s="67">
        <v>13.011946411511474</v>
      </c>
      <c r="J25" s="67">
        <v>13.02941894739636</v>
      </c>
      <c r="K25" s="67">
        <v>14.498825857216291</v>
      </c>
      <c r="L25" s="67">
        <v>14.847818088520391</v>
      </c>
      <c r="M25" s="67">
        <v>14.688907576513186</v>
      </c>
      <c r="N25" s="67">
        <v>14.558087557996901</v>
      </c>
      <c r="O25" s="67">
        <v>15.475948015518085</v>
      </c>
      <c r="P25" s="67">
        <v>16.118947098991232</v>
      </c>
      <c r="Q25" s="67">
        <v>13.636218738421913</v>
      </c>
      <c r="R25" s="67">
        <v>11.809164372791876</v>
      </c>
      <c r="S25" s="67">
        <v>7.1439497552497171</v>
      </c>
      <c r="T25" s="67">
        <v>5.6752155922144336</v>
      </c>
      <c r="U25" s="67">
        <v>5.1537658403343318</v>
      </c>
      <c r="V25" s="67">
        <v>5.8696662887720903</v>
      </c>
      <c r="W25" s="67">
        <v>3.3523830084084767</v>
      </c>
      <c r="X25" s="67">
        <v>2.6399808492637704</v>
      </c>
      <c r="Y25" s="67">
        <v>2.7859949485952233</v>
      </c>
      <c r="Z25" s="67">
        <v>2.9353943628050407</v>
      </c>
      <c r="AA25" s="67">
        <v>3.0850397306989477</v>
      </c>
      <c r="AB25" s="67">
        <v>3.2355136422883017</v>
      </c>
      <c r="AC25" s="67">
        <v>3.2436902673051691</v>
      </c>
      <c r="AD25" s="67">
        <v>3.243188967608444</v>
      </c>
    </row>
    <row r="26" spans="2:30" ht="18" x14ac:dyDescent="0.2">
      <c r="B26" s="89" t="s">
        <v>182</v>
      </c>
      <c r="C26" s="67">
        <v>31.341851999999999</v>
      </c>
      <c r="D26" s="67">
        <v>31.519757999999996</v>
      </c>
      <c r="E26" s="67">
        <v>31.777229999999999</v>
      </c>
      <c r="F26" s="67">
        <v>31.952453999999999</v>
      </c>
      <c r="G26" s="67">
        <v>32.057946000000001</v>
      </c>
      <c r="H26" s="67">
        <v>32.195622</v>
      </c>
      <c r="I26" s="67">
        <v>32.417333999999997</v>
      </c>
      <c r="J26" s="67">
        <v>32.758842000000001</v>
      </c>
      <c r="K26" s="67">
        <v>33.105713999999992</v>
      </c>
      <c r="L26" s="67">
        <v>33.449903999999997</v>
      </c>
      <c r="M26" s="67">
        <v>33.878130000000006</v>
      </c>
      <c r="N26" s="67">
        <v>34.393967999999994</v>
      </c>
      <c r="O26" s="67">
        <v>35.019767999999999</v>
      </c>
      <c r="P26" s="67">
        <v>35.580306</v>
      </c>
      <c r="Q26" s="67">
        <v>36.164088</v>
      </c>
      <c r="R26" s="67">
        <v>36.956172000000002</v>
      </c>
      <c r="S26" s="67">
        <v>37.842125999999993</v>
      </c>
      <c r="T26" s="67">
        <v>39.119652000000002</v>
      </c>
      <c r="U26" s="67">
        <v>40.096794000000003</v>
      </c>
      <c r="V26" s="67">
        <v>40.528595999999993</v>
      </c>
      <c r="W26" s="67">
        <v>40.719912000000008</v>
      </c>
      <c r="X26" s="67">
        <v>40.899605999999991</v>
      </c>
      <c r="Y26" s="67">
        <v>40.993475999999994</v>
      </c>
      <c r="Z26" s="67">
        <v>41.062314000000001</v>
      </c>
      <c r="AA26" s="67">
        <v>41.209824000000005</v>
      </c>
      <c r="AB26" s="67">
        <v>41.440475999999997</v>
      </c>
      <c r="AC26" s="67">
        <v>42.571073099999992</v>
      </c>
      <c r="AD26" s="67">
        <v>42.774073680000001</v>
      </c>
    </row>
    <row r="27" spans="2:30" x14ac:dyDescent="0.2">
      <c r="B27" s="89" t="s">
        <v>211</v>
      </c>
      <c r="C27" s="67">
        <v>7.4528994680800001E-2</v>
      </c>
      <c r="D27" s="67">
        <v>8.0373148948399989E-2</v>
      </c>
      <c r="E27" s="67">
        <v>7.662534789799999E-2</v>
      </c>
      <c r="F27" s="67">
        <v>7.3463614897199991E-2</v>
      </c>
      <c r="G27" s="67">
        <v>7.6006027209200008E-2</v>
      </c>
      <c r="H27" s="67">
        <v>8.1031720294799978E-2</v>
      </c>
      <c r="I27" s="67">
        <v>7.7826668567999982E-2</v>
      </c>
      <c r="J27" s="67">
        <v>7.9567522865599968E-2</v>
      </c>
      <c r="K27" s="67">
        <v>8.1472388839599993E-2</v>
      </c>
      <c r="L27" s="67">
        <v>8.6998081125999979E-2</v>
      </c>
      <c r="M27" s="67">
        <v>8.6691642866399979E-2</v>
      </c>
      <c r="N27" s="67">
        <v>8.6013432348799976E-2</v>
      </c>
      <c r="O27" s="67">
        <v>8.8754307408799984E-2</v>
      </c>
      <c r="P27" s="67">
        <v>7.8524213191599995E-2</v>
      </c>
      <c r="Q27" s="67">
        <v>6.7481188363599995E-2</v>
      </c>
      <c r="R27" s="67">
        <v>6.9507505425599983E-2</v>
      </c>
      <c r="S27" s="67">
        <v>7.0660869100799981E-2</v>
      </c>
      <c r="T27" s="67">
        <v>6.8294305314399992E-2</v>
      </c>
      <c r="U27" s="67">
        <v>6.2614659452399982E-2</v>
      </c>
      <c r="V27" s="67">
        <v>5.994866975327999E-2</v>
      </c>
      <c r="W27" s="67">
        <v>5.3644595782800002E-2</v>
      </c>
      <c r="X27" s="67">
        <v>5.4166356301200001E-2</v>
      </c>
      <c r="Y27" s="67">
        <v>4.9692430223919989E-2</v>
      </c>
      <c r="Z27" s="67">
        <v>4.3307029810879992E-2</v>
      </c>
      <c r="AA27" s="67">
        <v>4.1192897095679991E-2</v>
      </c>
      <c r="AB27" s="67">
        <v>4.4441491156479995E-2</v>
      </c>
      <c r="AC27" s="67">
        <v>3.7466551126399995E-2</v>
      </c>
      <c r="AD27" s="67">
        <v>4.8403646030079989E-2</v>
      </c>
    </row>
    <row r="28" spans="2:30" x14ac:dyDescent="0.2">
      <c r="B28" s="89" t="s">
        <v>212</v>
      </c>
      <c r="C28" s="67">
        <v>21.15786479151668</v>
      </c>
      <c r="D28" s="67">
        <v>21.476153046341857</v>
      </c>
      <c r="E28" s="67">
        <v>21.79524462028472</v>
      </c>
      <c r="F28" s="67">
        <v>22.090169926290539</v>
      </c>
      <c r="G28" s="67">
        <v>22.396533283439894</v>
      </c>
      <c r="H28" s="67">
        <v>22.474619698001753</v>
      </c>
      <c r="I28" s="67">
        <v>21.735030476698924</v>
      </c>
      <c r="J28" s="67">
        <v>20.686204336632123</v>
      </c>
      <c r="K28" s="67">
        <v>22.459423734190704</v>
      </c>
      <c r="L28" s="67">
        <v>23.383249452690983</v>
      </c>
      <c r="M28" s="67">
        <v>21.303151601658175</v>
      </c>
      <c r="N28" s="67">
        <v>20.731262283472425</v>
      </c>
      <c r="O28" s="67">
        <v>27.568795861021552</v>
      </c>
      <c r="P28" s="67">
        <v>32.211870603335782</v>
      </c>
      <c r="Q28" s="67">
        <v>30.372849825585984</v>
      </c>
      <c r="R28" s="67">
        <v>30.930568580466687</v>
      </c>
      <c r="S28" s="67">
        <v>29.74754118737582</v>
      </c>
      <c r="T28" s="67">
        <v>31.465617884455899</v>
      </c>
      <c r="U28" s="67">
        <v>31.530614392883265</v>
      </c>
      <c r="V28" s="67">
        <v>34.99002288925967</v>
      </c>
      <c r="W28" s="67">
        <v>39.71471059252675</v>
      </c>
      <c r="X28" s="67">
        <v>40.005117225035129</v>
      </c>
      <c r="Y28" s="67">
        <v>44.906789216878131</v>
      </c>
      <c r="Z28" s="67">
        <v>49.482100813419997</v>
      </c>
      <c r="AA28" s="67">
        <v>41.869239089919994</v>
      </c>
      <c r="AB28" s="67">
        <v>44.089854892217168</v>
      </c>
      <c r="AC28" s="67">
        <v>46.729548357459059</v>
      </c>
      <c r="AD28" s="67">
        <v>58.463220916211512</v>
      </c>
    </row>
    <row r="29" spans="2:30" ht="18" x14ac:dyDescent="0.2">
      <c r="B29" s="61" t="s">
        <v>190</v>
      </c>
      <c r="C29" s="68">
        <f>SUM(C4,C9,C12,C13,C18,C19,C23,C28)</f>
        <v>3309.4131824290716</v>
      </c>
      <c r="D29" s="68">
        <f t="shared" ref="D29:AD29" si="9">SUM(D4,D9,D12,D13,D18,D19,D23,D28)</f>
        <v>3011.6588383664539</v>
      </c>
      <c r="E29" s="68">
        <f t="shared" si="9"/>
        <v>2938.259522875675</v>
      </c>
      <c r="F29" s="68">
        <f t="shared" si="9"/>
        <v>2934.2084371741716</v>
      </c>
      <c r="G29" s="68">
        <f t="shared" si="9"/>
        <v>3208.4535496082544</v>
      </c>
      <c r="H29" s="68">
        <f t="shared" si="9"/>
        <v>3275.998572040794</v>
      </c>
      <c r="I29" s="68">
        <f t="shared" si="9"/>
        <v>3482.005466965838</v>
      </c>
      <c r="J29" s="68">
        <f t="shared" si="9"/>
        <v>3994.351228495249</v>
      </c>
      <c r="K29" s="68">
        <f t="shared" si="9"/>
        <v>3853.0022364868255</v>
      </c>
      <c r="L29" s="68">
        <f t="shared" si="9"/>
        <v>3953.4146699052121</v>
      </c>
      <c r="M29" s="68">
        <f t="shared" si="9"/>
        <v>4756.8916867389471</v>
      </c>
      <c r="N29" s="68">
        <f t="shared" si="9"/>
        <v>4886.7488728886119</v>
      </c>
      <c r="O29" s="68">
        <f t="shared" si="9"/>
        <v>4295.5280677907522</v>
      </c>
      <c r="P29" s="68">
        <f t="shared" si="9"/>
        <v>3628.0456619854745</v>
      </c>
      <c r="Q29" s="68">
        <f t="shared" si="9"/>
        <v>3669.7824034038872</v>
      </c>
      <c r="R29" s="68">
        <f t="shared" si="9"/>
        <v>3784.936892152773</v>
      </c>
      <c r="S29" s="68">
        <f t="shared" si="9"/>
        <v>3888.7382968109891</v>
      </c>
      <c r="T29" s="68">
        <f t="shared" si="9"/>
        <v>3944.0169949410338</v>
      </c>
      <c r="U29" s="68">
        <f t="shared" si="9"/>
        <v>3506.7261356529434</v>
      </c>
      <c r="V29" s="68">
        <f t="shared" si="9"/>
        <v>2694.2070002606756</v>
      </c>
      <c r="W29" s="68">
        <f t="shared" si="9"/>
        <v>2471.48668615919</v>
      </c>
      <c r="X29" s="68">
        <f t="shared" si="9"/>
        <v>2348.2580971992388</v>
      </c>
      <c r="Y29" s="68">
        <f t="shared" si="9"/>
        <v>2554.8453956060293</v>
      </c>
      <c r="Z29" s="68">
        <f t="shared" si="9"/>
        <v>2504.2287073634971</v>
      </c>
      <c r="AA29" s="68">
        <f t="shared" si="9"/>
        <v>2904.8168115337876</v>
      </c>
      <c r="AB29" s="68">
        <f t="shared" si="9"/>
        <v>3107.4777824166731</v>
      </c>
      <c r="AC29" s="68">
        <f t="shared" si="9"/>
        <v>3338.5432995032961</v>
      </c>
      <c r="AD29" s="68">
        <f t="shared" si="9"/>
        <v>3466.5642462816982</v>
      </c>
    </row>
    <row r="30" spans="2:30" x14ac:dyDescent="0.2">
      <c r="B30" s="62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</row>
    <row r="31" spans="2:30" x14ac:dyDescent="0.2">
      <c r="B31" s="61" t="s">
        <v>163</v>
      </c>
    </row>
    <row r="32" spans="2:30" ht="18" x14ac:dyDescent="0.2">
      <c r="B32" s="11" t="s">
        <v>192</v>
      </c>
    </row>
    <row r="33" spans="2:31" x14ac:dyDescent="0.2">
      <c r="B33" s="4" t="s">
        <v>101</v>
      </c>
      <c r="C33" s="4">
        <v>1990</v>
      </c>
      <c r="D33" s="4">
        <v>1991</v>
      </c>
      <c r="E33" s="4">
        <v>1992</v>
      </c>
      <c r="F33" s="4">
        <v>1993</v>
      </c>
      <c r="G33" s="4">
        <v>1994</v>
      </c>
      <c r="H33" s="4">
        <v>1995</v>
      </c>
      <c r="I33" s="4">
        <v>1996</v>
      </c>
      <c r="J33" s="4">
        <v>1997</v>
      </c>
      <c r="K33" s="4">
        <v>1998</v>
      </c>
      <c r="L33" s="4">
        <v>1999</v>
      </c>
      <c r="M33" s="4">
        <v>2000</v>
      </c>
      <c r="N33" s="4">
        <v>2001</v>
      </c>
      <c r="O33" s="4">
        <v>2002</v>
      </c>
      <c r="P33" s="4">
        <v>2003</v>
      </c>
      <c r="Q33" s="4">
        <v>2004</v>
      </c>
      <c r="R33" s="4">
        <v>2005</v>
      </c>
      <c r="S33" s="4">
        <v>2006</v>
      </c>
      <c r="T33" s="4">
        <v>2007</v>
      </c>
      <c r="U33" s="4">
        <v>2008</v>
      </c>
      <c r="V33" s="4">
        <v>2009</v>
      </c>
      <c r="W33" s="4">
        <v>2010</v>
      </c>
      <c r="X33" s="4">
        <v>2011</v>
      </c>
      <c r="Y33" s="4">
        <v>2012</v>
      </c>
      <c r="Z33" s="4">
        <v>2013</v>
      </c>
      <c r="AA33" s="4">
        <v>2014</v>
      </c>
      <c r="AB33" s="4">
        <v>2015</v>
      </c>
      <c r="AC33" s="4">
        <v>2016</v>
      </c>
      <c r="AD33" s="4">
        <v>2017</v>
      </c>
    </row>
    <row r="34" spans="2:31" x14ac:dyDescent="0.2">
      <c r="B34" s="5" t="s">
        <v>23</v>
      </c>
      <c r="C34" s="79">
        <f>SUM(C35:C38)</f>
        <v>1116.7254085014333</v>
      </c>
      <c r="D34" s="79">
        <f t="shared" ref="D34:X34" si="10">SUM(D35:D38)</f>
        <v>992.38939661731536</v>
      </c>
      <c r="E34" s="79">
        <f t="shared" si="10"/>
        <v>932.96808506651939</v>
      </c>
      <c r="F34" s="79">
        <f t="shared" si="10"/>
        <v>951.12593750870883</v>
      </c>
      <c r="G34" s="79">
        <f t="shared" si="10"/>
        <v>1081.7022655246876</v>
      </c>
      <c r="H34" s="79">
        <f t="shared" si="10"/>
        <v>1084.1810327260134</v>
      </c>
      <c r="I34" s="79">
        <f t="shared" si="10"/>
        <v>1198.3870831754853</v>
      </c>
      <c r="J34" s="79">
        <f t="shared" si="10"/>
        <v>1384.9248481927566</v>
      </c>
      <c r="K34" s="79">
        <f t="shared" si="10"/>
        <v>1288.1260716317763</v>
      </c>
      <c r="L34" s="79">
        <f t="shared" si="10"/>
        <v>1353.709634567598</v>
      </c>
      <c r="M34" s="79">
        <f t="shared" si="10"/>
        <v>1908.7841314126661</v>
      </c>
      <c r="N34" s="79">
        <f t="shared" si="10"/>
        <v>2061.4371933464076</v>
      </c>
      <c r="O34" s="79">
        <f t="shared" si="10"/>
        <v>2063.3791229426015</v>
      </c>
      <c r="P34" s="79">
        <f t="shared" si="10"/>
        <v>2342.3181160836975</v>
      </c>
      <c r="Q34" s="79">
        <f t="shared" si="10"/>
        <v>2507.0626593013171</v>
      </c>
      <c r="R34" s="79">
        <f t="shared" si="10"/>
        <v>2552.7953464691873</v>
      </c>
      <c r="S34" s="79">
        <f t="shared" si="10"/>
        <v>2538.7434105910074</v>
      </c>
      <c r="T34" s="79">
        <f t="shared" si="10"/>
        <v>2580.4341213620519</v>
      </c>
      <c r="U34" s="79">
        <f t="shared" si="10"/>
        <v>2301.583745387552</v>
      </c>
      <c r="V34" s="79">
        <f t="shared" si="10"/>
        <v>1485.322669481403</v>
      </c>
      <c r="W34" s="79">
        <f t="shared" si="10"/>
        <v>1299.0484147465629</v>
      </c>
      <c r="X34" s="79">
        <f t="shared" si="10"/>
        <v>1167.2705389694754</v>
      </c>
      <c r="Y34" s="79">
        <f t="shared" ref="Y34:AD34" si="11">SUM(Y35:Y38)</f>
        <v>1391.9677990924165</v>
      </c>
      <c r="Z34" s="79">
        <f t="shared" si="11"/>
        <v>1301.695001530657</v>
      </c>
      <c r="AA34" s="79">
        <f t="shared" si="11"/>
        <v>1650.4531530457709</v>
      </c>
      <c r="AB34" s="79">
        <f t="shared" si="11"/>
        <v>1830.3635214124336</v>
      </c>
      <c r="AC34" s="79">
        <f t="shared" si="11"/>
        <v>1968.4013520332232</v>
      </c>
      <c r="AD34" s="79">
        <f t="shared" si="11"/>
        <v>2039.8562560230891</v>
      </c>
    </row>
    <row r="35" spans="2:31" x14ac:dyDescent="0.2">
      <c r="B35" s="89" t="s">
        <v>24</v>
      </c>
      <c r="C35" s="79">
        <v>884</v>
      </c>
      <c r="D35" s="79">
        <v>782</v>
      </c>
      <c r="E35" s="79">
        <v>753</v>
      </c>
      <c r="F35" s="79">
        <v>729</v>
      </c>
      <c r="G35" s="79">
        <v>859</v>
      </c>
      <c r="H35" s="79">
        <v>879</v>
      </c>
      <c r="I35" s="79">
        <v>983</v>
      </c>
      <c r="J35" s="79">
        <v>1145</v>
      </c>
      <c r="K35" s="79">
        <v>1059</v>
      </c>
      <c r="L35" s="79">
        <v>1166</v>
      </c>
      <c r="M35" s="79">
        <v>1700.904</v>
      </c>
      <c r="N35" s="79">
        <v>1851.19</v>
      </c>
      <c r="O35" s="79">
        <v>1859.797</v>
      </c>
      <c r="P35" s="79">
        <v>2126.951</v>
      </c>
      <c r="Q35" s="79">
        <v>2295.0809999999997</v>
      </c>
      <c r="R35" s="79">
        <v>2357.0552201099999</v>
      </c>
      <c r="S35" s="79">
        <v>2347.8511709678573</v>
      </c>
      <c r="T35" s="79">
        <v>2374.056297236792</v>
      </c>
      <c r="U35" s="79">
        <v>2106.7332656066992</v>
      </c>
      <c r="V35" s="79">
        <v>1326.7757675435184</v>
      </c>
      <c r="W35" s="79">
        <v>1105.1089530878239</v>
      </c>
      <c r="X35" s="79">
        <v>966.27348057556696</v>
      </c>
      <c r="Y35" s="79">
        <v>1177.0215551174631</v>
      </c>
      <c r="Z35" s="79">
        <v>1111.7464175453952</v>
      </c>
      <c r="AA35" s="79">
        <v>1461.1216449441433</v>
      </c>
      <c r="AB35" s="79">
        <v>1652.0144764257484</v>
      </c>
      <c r="AC35" s="79">
        <v>1793.5241301100293</v>
      </c>
      <c r="AD35" s="79">
        <v>1839.6054226101226</v>
      </c>
    </row>
    <row r="36" spans="2:31" x14ac:dyDescent="0.2">
      <c r="B36" s="89" t="s">
        <v>25</v>
      </c>
      <c r="C36" s="79">
        <v>214.077</v>
      </c>
      <c r="D36" s="79">
        <v>192.22800000000001</v>
      </c>
      <c r="E36" s="79">
        <v>162.39499999999998</v>
      </c>
      <c r="F36" s="79">
        <v>204.893</v>
      </c>
      <c r="G36" s="79">
        <v>205.428</v>
      </c>
      <c r="H36" s="79">
        <v>187.506</v>
      </c>
      <c r="I36" s="79">
        <v>198.23699999999999</v>
      </c>
      <c r="J36" s="79">
        <v>221.89099999999999</v>
      </c>
      <c r="K36" s="79">
        <v>211.65699999999998</v>
      </c>
      <c r="L36" s="79">
        <v>170.07400000000001</v>
      </c>
      <c r="M36" s="79">
        <v>190.43099999999998</v>
      </c>
      <c r="N36" s="79">
        <v>189.39499999999998</v>
      </c>
      <c r="O36" s="79">
        <v>190.31400000000002</v>
      </c>
      <c r="P36" s="79">
        <v>206.256</v>
      </c>
      <c r="Q36" s="79">
        <v>201.53888677452051</v>
      </c>
      <c r="R36" s="79">
        <v>183.477</v>
      </c>
      <c r="S36" s="79">
        <v>180.30419999999998</v>
      </c>
      <c r="T36" s="79">
        <v>196.71480221940001</v>
      </c>
      <c r="U36" s="79">
        <v>187.79567664091581</v>
      </c>
      <c r="V36" s="79">
        <v>156.40402051348525</v>
      </c>
      <c r="W36" s="79">
        <v>192.41449935002328</v>
      </c>
      <c r="X36" s="79">
        <v>199.06051210483912</v>
      </c>
      <c r="Y36" s="79">
        <v>214.39115316286023</v>
      </c>
      <c r="Z36" s="79">
        <v>189.63811440146912</v>
      </c>
      <c r="AA36" s="79">
        <v>188.98297537871338</v>
      </c>
      <c r="AB36" s="79">
        <v>177.34721139514085</v>
      </c>
      <c r="AC36" s="79">
        <v>173.89695660360397</v>
      </c>
      <c r="AD36" s="79">
        <v>198.94328821295068</v>
      </c>
    </row>
    <row r="37" spans="2:31" x14ac:dyDescent="0.2">
      <c r="B37" s="89" t="s">
        <v>26</v>
      </c>
      <c r="C37" s="79">
        <v>13.325180000000001</v>
      </c>
      <c r="D37" s="79">
        <v>13.055679999999997</v>
      </c>
      <c r="E37" s="79">
        <v>12.587179999999998</v>
      </c>
      <c r="F37" s="79">
        <v>12.519679999999999</v>
      </c>
      <c r="G37" s="79">
        <v>12.307179999999999</v>
      </c>
      <c r="H37" s="79">
        <v>11.965680000000001</v>
      </c>
      <c r="I37" s="79">
        <v>11.62518</v>
      </c>
      <c r="J37" s="79">
        <v>11.46468</v>
      </c>
      <c r="K37" s="79">
        <v>11.04918</v>
      </c>
      <c r="L37" s="79">
        <v>10.95668</v>
      </c>
      <c r="M37" s="79">
        <v>10.714383917999999</v>
      </c>
      <c r="N37" s="79">
        <v>10.136008163600001</v>
      </c>
      <c r="O37" s="79">
        <v>5.1307460682000006</v>
      </c>
      <c r="P37" s="79">
        <v>0.55322578880000006</v>
      </c>
      <c r="Q37" s="79">
        <v>0.5801347322</v>
      </c>
      <c r="R37" s="79">
        <v>0.48087750000000001</v>
      </c>
      <c r="S37" s="79">
        <v>0.48667499999999997</v>
      </c>
      <c r="T37" s="79">
        <v>0.45499610000000001</v>
      </c>
      <c r="U37" s="79">
        <v>0.30708882999999998</v>
      </c>
      <c r="V37" s="79">
        <v>1.7369590000000001E-2</v>
      </c>
      <c r="W37" s="79" t="s">
        <v>132</v>
      </c>
      <c r="X37" s="79" t="s">
        <v>132</v>
      </c>
      <c r="Y37" s="79" t="s">
        <v>132</v>
      </c>
      <c r="Z37" s="79" t="s">
        <v>132</v>
      </c>
      <c r="AA37" s="79" t="s">
        <v>132</v>
      </c>
      <c r="AB37" s="79" t="s">
        <v>132</v>
      </c>
      <c r="AC37" s="79" t="s">
        <v>132</v>
      </c>
      <c r="AD37" s="79" t="s">
        <v>132</v>
      </c>
    </row>
    <row r="38" spans="2:31" x14ac:dyDescent="0.2">
      <c r="B38" s="89" t="s">
        <v>27</v>
      </c>
      <c r="C38" s="79">
        <v>5.323228501433209</v>
      </c>
      <c r="D38" s="79">
        <v>5.1057166173152817</v>
      </c>
      <c r="E38" s="79">
        <v>4.9859050665194102</v>
      </c>
      <c r="F38" s="79">
        <v>4.7132575087088542</v>
      </c>
      <c r="G38" s="79">
        <v>4.967085524687727</v>
      </c>
      <c r="H38" s="79">
        <v>5.7093527260132344</v>
      </c>
      <c r="I38" s="79">
        <v>5.5249031754851305</v>
      </c>
      <c r="J38" s="79">
        <v>6.5691681927565071</v>
      </c>
      <c r="K38" s="79">
        <v>6.4198916317765047</v>
      </c>
      <c r="L38" s="79">
        <v>6.6789545675978959</v>
      </c>
      <c r="M38" s="79">
        <v>6.7347474946660659</v>
      </c>
      <c r="N38" s="79">
        <v>10.716185182807617</v>
      </c>
      <c r="O38" s="79">
        <v>8.1373768744014505</v>
      </c>
      <c r="P38" s="79">
        <v>8.5578902948976783</v>
      </c>
      <c r="Q38" s="79">
        <v>9.8626377945971377</v>
      </c>
      <c r="R38" s="79">
        <v>11.782248859187511</v>
      </c>
      <c r="S38" s="79">
        <v>10.101364623150154</v>
      </c>
      <c r="T38" s="79">
        <v>9.2080258058600002</v>
      </c>
      <c r="U38" s="79">
        <v>6.7477143099374235</v>
      </c>
      <c r="V38" s="79">
        <v>2.1255118343991999</v>
      </c>
      <c r="W38" s="79">
        <v>1.5249623087156214</v>
      </c>
      <c r="X38" s="79">
        <v>1.936546289069464</v>
      </c>
      <c r="Y38" s="79">
        <v>0.55509081209300004</v>
      </c>
      <c r="Z38" s="79">
        <v>0.31046958379295009</v>
      </c>
      <c r="AA38" s="79">
        <v>0.34853272291445003</v>
      </c>
      <c r="AB38" s="79">
        <v>1.0018335915442</v>
      </c>
      <c r="AC38" s="79">
        <v>0.98026531958999996</v>
      </c>
      <c r="AD38" s="79">
        <v>1.3075452000159999</v>
      </c>
    </row>
    <row r="39" spans="2:31" x14ac:dyDescent="0.2">
      <c r="B39" s="5" t="s">
        <v>28</v>
      </c>
      <c r="C39" s="79">
        <f>SUM(C40:C41)</f>
        <v>1985.5534978391947</v>
      </c>
      <c r="D39" s="79">
        <f t="shared" ref="D39:P39" si="12">SUM(D40:D41)</f>
        <v>1811.3149009289532</v>
      </c>
      <c r="E39" s="79">
        <f t="shared" si="12"/>
        <v>1784.5598679642192</v>
      </c>
      <c r="F39" s="79">
        <f t="shared" si="12"/>
        <v>1727.1851861620685</v>
      </c>
      <c r="G39" s="79">
        <f t="shared" si="12"/>
        <v>1837.6240166776079</v>
      </c>
      <c r="H39" s="79">
        <f t="shared" si="12"/>
        <v>1754.435682700223</v>
      </c>
      <c r="I39" s="79">
        <f t="shared" si="12"/>
        <v>1703.8488518539398</v>
      </c>
      <c r="J39" s="79">
        <f t="shared" si="12"/>
        <v>1854.1229536725268</v>
      </c>
      <c r="K39" s="79">
        <f t="shared" si="12"/>
        <v>1839.8040564006601</v>
      </c>
      <c r="L39" s="79">
        <f t="shared" si="12"/>
        <v>1723.8160338628056</v>
      </c>
      <c r="M39" s="79">
        <f t="shared" si="12"/>
        <v>1663.2983634614227</v>
      </c>
      <c r="N39" s="79">
        <f t="shared" si="12"/>
        <v>1602.9141868890472</v>
      </c>
      <c r="O39" s="79">
        <f t="shared" si="12"/>
        <v>1091.7655638550139</v>
      </c>
      <c r="P39" s="79">
        <f t="shared" si="12"/>
        <v>0.29746752765364803</v>
      </c>
      <c r="Q39" s="79" t="s">
        <v>132</v>
      </c>
      <c r="R39" s="79" t="s">
        <v>132</v>
      </c>
      <c r="S39" s="79" t="s">
        <v>132</v>
      </c>
      <c r="T39" s="79" t="s">
        <v>132</v>
      </c>
      <c r="U39" s="79" t="s">
        <v>132</v>
      </c>
      <c r="V39" s="79" t="s">
        <v>132</v>
      </c>
      <c r="W39" s="79" t="s">
        <v>132</v>
      </c>
      <c r="X39" s="79" t="s">
        <v>132</v>
      </c>
      <c r="Y39" s="79" t="s">
        <v>132</v>
      </c>
      <c r="Z39" s="79" t="s">
        <v>132</v>
      </c>
      <c r="AA39" s="79" t="s">
        <v>132</v>
      </c>
      <c r="AB39" s="79" t="s">
        <v>132</v>
      </c>
      <c r="AC39" s="79" t="s">
        <v>132</v>
      </c>
      <c r="AD39" s="79" t="s">
        <v>132</v>
      </c>
    </row>
    <row r="40" spans="2:31" x14ac:dyDescent="0.2">
      <c r="B40" s="89" t="s">
        <v>29</v>
      </c>
      <c r="C40" s="79">
        <v>990.23349783919468</v>
      </c>
      <c r="D40" s="79">
        <v>1030.316500928953</v>
      </c>
      <c r="E40" s="79">
        <v>1003.5614679642191</v>
      </c>
      <c r="F40" s="79">
        <v>946.18678616206853</v>
      </c>
      <c r="G40" s="79">
        <v>1056.6256166776077</v>
      </c>
      <c r="H40" s="79">
        <v>973.43728270022302</v>
      </c>
      <c r="I40" s="79">
        <v>922.85045185393983</v>
      </c>
      <c r="J40" s="79">
        <v>1073.1245536725266</v>
      </c>
      <c r="K40" s="79">
        <v>1058.8056564006599</v>
      </c>
      <c r="L40" s="79">
        <v>942.81763386280556</v>
      </c>
      <c r="M40" s="79">
        <v>882.29996346142264</v>
      </c>
      <c r="N40" s="79">
        <v>1041.1841868890472</v>
      </c>
      <c r="O40" s="79">
        <v>810.90056385501384</v>
      </c>
      <c r="P40" s="79">
        <v>0.29746752765364803</v>
      </c>
      <c r="Q40" s="79" t="s">
        <v>132</v>
      </c>
      <c r="R40" s="79" t="s">
        <v>132</v>
      </c>
      <c r="S40" s="79" t="s">
        <v>132</v>
      </c>
      <c r="T40" s="79" t="s">
        <v>132</v>
      </c>
      <c r="U40" s="79" t="s">
        <v>132</v>
      </c>
      <c r="V40" s="79" t="s">
        <v>132</v>
      </c>
      <c r="W40" s="79" t="s">
        <v>132</v>
      </c>
      <c r="X40" s="79" t="s">
        <v>132</v>
      </c>
      <c r="Y40" s="79" t="s">
        <v>132</v>
      </c>
      <c r="Z40" s="79" t="s">
        <v>132</v>
      </c>
      <c r="AA40" s="79" t="s">
        <v>132</v>
      </c>
      <c r="AB40" s="79" t="s">
        <v>132</v>
      </c>
      <c r="AC40" s="79" t="s">
        <v>132</v>
      </c>
      <c r="AD40" s="79" t="s">
        <v>132</v>
      </c>
    </row>
    <row r="41" spans="2:31" x14ac:dyDescent="0.2">
      <c r="B41" s="89" t="s">
        <v>30</v>
      </c>
      <c r="C41" s="79">
        <v>995.31999999999994</v>
      </c>
      <c r="D41" s="79">
        <v>780.99840000000006</v>
      </c>
      <c r="E41" s="79">
        <v>780.99840000000006</v>
      </c>
      <c r="F41" s="79">
        <v>780.99840000000006</v>
      </c>
      <c r="G41" s="79">
        <v>780.99840000000006</v>
      </c>
      <c r="H41" s="79">
        <v>780.99840000000006</v>
      </c>
      <c r="I41" s="79">
        <v>780.99840000000006</v>
      </c>
      <c r="J41" s="79">
        <v>780.99840000000006</v>
      </c>
      <c r="K41" s="79">
        <v>780.99840000000006</v>
      </c>
      <c r="L41" s="79">
        <v>780.99840000000006</v>
      </c>
      <c r="M41" s="79">
        <v>780.99840000000006</v>
      </c>
      <c r="N41" s="79">
        <v>561.73</v>
      </c>
      <c r="O41" s="79">
        <v>280.86500000000001</v>
      </c>
      <c r="P41" s="79">
        <v>0</v>
      </c>
      <c r="Q41" s="79">
        <v>0</v>
      </c>
      <c r="R41" s="79" t="s">
        <v>132</v>
      </c>
      <c r="S41" s="79" t="s">
        <v>132</v>
      </c>
      <c r="T41" s="79" t="s">
        <v>132</v>
      </c>
      <c r="U41" s="79" t="s">
        <v>132</v>
      </c>
      <c r="V41" s="79" t="s">
        <v>132</v>
      </c>
      <c r="W41" s="79" t="s">
        <v>132</v>
      </c>
      <c r="X41" s="79" t="s">
        <v>132</v>
      </c>
      <c r="Y41" s="79" t="s">
        <v>132</v>
      </c>
      <c r="Z41" s="79" t="s">
        <v>132</v>
      </c>
      <c r="AA41" s="79" t="s">
        <v>132</v>
      </c>
      <c r="AB41" s="79" t="s">
        <v>132</v>
      </c>
      <c r="AC41" s="79" t="s">
        <v>132</v>
      </c>
      <c r="AD41" s="79" t="s">
        <v>132</v>
      </c>
    </row>
    <row r="42" spans="2:31" x14ac:dyDescent="0.2">
      <c r="B42" s="5" t="s">
        <v>133</v>
      </c>
      <c r="C42" s="79">
        <v>26.080000000000002</v>
      </c>
      <c r="D42" s="79">
        <v>23.44</v>
      </c>
      <c r="E42" s="79">
        <v>20.56</v>
      </c>
      <c r="F42" s="79">
        <v>26.080000000000002</v>
      </c>
      <c r="G42" s="79">
        <v>21.28</v>
      </c>
      <c r="H42" s="79">
        <v>24.8</v>
      </c>
      <c r="I42" s="79">
        <v>27.28</v>
      </c>
      <c r="J42" s="79">
        <v>26.96</v>
      </c>
      <c r="K42" s="79">
        <v>28.64</v>
      </c>
      <c r="L42" s="79">
        <v>26.8</v>
      </c>
      <c r="M42" s="79">
        <v>28.8</v>
      </c>
      <c r="N42" s="79">
        <v>12</v>
      </c>
      <c r="O42" s="79" t="s">
        <v>132</v>
      </c>
      <c r="P42" s="79" t="s">
        <v>132</v>
      </c>
      <c r="Q42" s="79" t="s">
        <v>132</v>
      </c>
      <c r="R42" s="79" t="s">
        <v>132</v>
      </c>
      <c r="S42" s="79" t="s">
        <v>132</v>
      </c>
      <c r="T42" s="79" t="s">
        <v>132</v>
      </c>
      <c r="U42" s="79" t="s">
        <v>132</v>
      </c>
      <c r="V42" s="79" t="s">
        <v>132</v>
      </c>
      <c r="W42" s="79" t="s">
        <v>132</v>
      </c>
      <c r="X42" s="79" t="s">
        <v>132</v>
      </c>
      <c r="Y42" s="79" t="s">
        <v>132</v>
      </c>
      <c r="Z42" s="79" t="s">
        <v>132</v>
      </c>
      <c r="AA42" s="79" t="s">
        <v>132</v>
      </c>
      <c r="AB42" s="79" t="s">
        <v>132</v>
      </c>
      <c r="AC42" s="79" t="s">
        <v>132</v>
      </c>
      <c r="AD42" s="79" t="s">
        <v>132</v>
      </c>
      <c r="AE42" s="62"/>
    </row>
    <row r="43" spans="2:31" x14ac:dyDescent="0.2">
      <c r="B43" s="5" t="s">
        <v>32</v>
      </c>
      <c r="C43" s="79">
        <f>SUM(C44:C46)</f>
        <v>93.63703811807045</v>
      </c>
      <c r="D43" s="79">
        <f t="shared" ref="D43:N43" si="13">SUM(D44:D46)</f>
        <v>81.693081629736696</v>
      </c>
      <c r="E43" s="79">
        <f t="shared" si="13"/>
        <v>81.797005387051485</v>
      </c>
      <c r="F43" s="79">
        <f t="shared" si="13"/>
        <v>80.484490995108786</v>
      </c>
      <c r="G43" s="79">
        <f t="shared" si="13"/>
        <v>82.175854197385519</v>
      </c>
      <c r="H43" s="79">
        <f t="shared" si="13"/>
        <v>72.778878506460742</v>
      </c>
      <c r="I43" s="79">
        <f t="shared" si="13"/>
        <v>89.363103188352937</v>
      </c>
      <c r="J43" s="79">
        <f t="shared" si="13"/>
        <v>83.174542342059169</v>
      </c>
      <c r="K43" s="79">
        <f t="shared" si="13"/>
        <v>80.469787226496749</v>
      </c>
      <c r="L43" s="79">
        <f t="shared" si="13"/>
        <v>80.987884162987257</v>
      </c>
      <c r="M43" s="79">
        <f t="shared" si="13"/>
        <v>133.3504215744434</v>
      </c>
      <c r="N43" s="79">
        <f t="shared" si="13"/>
        <v>90.223425109006868</v>
      </c>
      <c r="O43" s="79">
        <f>SUM(O44:O47)</f>
        <v>85.649031704247193</v>
      </c>
      <c r="P43" s="79">
        <f t="shared" ref="P43:T43" si="14">SUM(P44:P47)</f>
        <v>86.176084151572127</v>
      </c>
      <c r="Q43" s="79">
        <f t="shared" si="14"/>
        <v>94.578795657513638</v>
      </c>
      <c r="R43" s="79">
        <f t="shared" si="14"/>
        <v>145.62049889312266</v>
      </c>
      <c r="S43" s="79">
        <f t="shared" si="14"/>
        <v>104.58696308500227</v>
      </c>
      <c r="T43" s="79">
        <f t="shared" si="14"/>
        <v>118.00754771953549</v>
      </c>
      <c r="U43" s="79">
        <f>SUM(U44:U47)</f>
        <v>98.971493894968262</v>
      </c>
      <c r="V43" s="79">
        <f>SUM(V44:V47)</f>
        <v>97.347152976911559</v>
      </c>
      <c r="W43" s="79">
        <f>SUM(W44:W47)</f>
        <v>84.357352508518915</v>
      </c>
      <c r="X43" s="79">
        <f t="shared" ref="X43:AD43" si="15">SUM(X44:X47)</f>
        <v>85.5746911538956</v>
      </c>
      <c r="Y43" s="79">
        <f t="shared" si="15"/>
        <v>82.326301213643163</v>
      </c>
      <c r="Z43" s="79">
        <f t="shared" si="15"/>
        <v>86.13761329830777</v>
      </c>
      <c r="AA43" s="79">
        <f t="shared" si="15"/>
        <v>86.760501019198429</v>
      </c>
      <c r="AB43" s="79">
        <f t="shared" si="15"/>
        <v>91.320145821671758</v>
      </c>
      <c r="AC43" s="79">
        <f t="shared" si="15"/>
        <v>92.365711432121813</v>
      </c>
      <c r="AD43" s="79">
        <f t="shared" si="15"/>
        <v>128.83008607055314</v>
      </c>
    </row>
    <row r="44" spans="2:31" x14ac:dyDescent="0.2">
      <c r="B44" s="89" t="s">
        <v>33</v>
      </c>
      <c r="C44" s="79">
        <v>35.971886133333335</v>
      </c>
      <c r="D44" s="79">
        <v>24.808197333333332</v>
      </c>
      <c r="E44" s="79">
        <v>24.808197333333332</v>
      </c>
      <c r="F44" s="79">
        <v>22.947582533333335</v>
      </c>
      <c r="G44" s="79">
        <v>23.567787466666669</v>
      </c>
      <c r="H44" s="79">
        <v>11.783893733333334</v>
      </c>
      <c r="I44" s="79">
        <v>27.28901706666667</v>
      </c>
      <c r="J44" s="79">
        <v>19.226352933333335</v>
      </c>
      <c r="K44" s="79">
        <v>16.745533199999997</v>
      </c>
      <c r="L44" s="79">
        <v>16.745533199999997</v>
      </c>
      <c r="M44" s="79">
        <v>70.083157466666691</v>
      </c>
      <c r="N44" s="79">
        <v>19.846557866666664</v>
      </c>
      <c r="O44" s="79">
        <v>11.783893733333334</v>
      </c>
      <c r="P44" s="79">
        <v>14.884918400000002</v>
      </c>
      <c r="Q44" s="79">
        <v>17.365738133333338</v>
      </c>
      <c r="R44" s="79">
        <v>59.539673600000008</v>
      </c>
      <c r="S44" s="79">
        <v>19.226352933333335</v>
      </c>
      <c r="T44" s="79">
        <v>23.567787466666669</v>
      </c>
      <c r="U44" s="79">
        <v>20.466762800000005</v>
      </c>
      <c r="V44" s="79">
        <v>22.387537478533332</v>
      </c>
      <c r="W44" s="79">
        <v>16.816236562399997</v>
      </c>
      <c r="X44" s="79">
        <v>18.732049601466663</v>
      </c>
      <c r="Y44" s="79">
        <v>18.282520669209713</v>
      </c>
      <c r="Z44" s="79">
        <v>19.0765237671073</v>
      </c>
      <c r="AA44" s="79">
        <v>19.838320667375339</v>
      </c>
      <c r="AB44" s="79">
        <v>20.348670644302445</v>
      </c>
      <c r="AC44" s="79">
        <v>20.089334297342493</v>
      </c>
      <c r="AD44" s="79">
        <v>22.219743345339293</v>
      </c>
    </row>
    <row r="45" spans="2:31" x14ac:dyDescent="0.2">
      <c r="B45" s="89" t="s">
        <v>34</v>
      </c>
      <c r="C45" s="79">
        <v>6.2605202000000011</v>
      </c>
      <c r="D45" s="79">
        <v>5.7564122000000006</v>
      </c>
      <c r="E45" s="79">
        <v>5.8035802000000007</v>
      </c>
      <c r="F45" s="79">
        <v>6.2417638465688015</v>
      </c>
      <c r="G45" s="79">
        <v>6.3174431325896006</v>
      </c>
      <c r="H45" s="79">
        <v>8.5969281205896007</v>
      </c>
      <c r="I45" s="79">
        <v>8.8529943479999993</v>
      </c>
      <c r="J45" s="79">
        <v>8.9161516172113622</v>
      </c>
      <c r="K45" s="79">
        <v>9.729267891200001</v>
      </c>
      <c r="L45" s="79">
        <v>13.931355525894967</v>
      </c>
      <c r="M45" s="79">
        <v>15.727833590166837</v>
      </c>
      <c r="N45" s="79">
        <v>18.784694234789391</v>
      </c>
      <c r="O45" s="79">
        <v>22.805116097278038</v>
      </c>
      <c r="P45" s="79">
        <v>24.100105770400003</v>
      </c>
      <c r="Q45" s="79">
        <v>25.900289505343299</v>
      </c>
      <c r="R45" s="79">
        <v>35.27125977220927</v>
      </c>
      <c r="S45" s="79">
        <v>28.191463603730728</v>
      </c>
      <c r="T45" s="79">
        <v>32.647660196799997</v>
      </c>
      <c r="U45" s="79">
        <v>23.763914266754451</v>
      </c>
      <c r="V45" s="79">
        <v>24.040361602400004</v>
      </c>
      <c r="W45" s="79">
        <v>21.821478723778668</v>
      </c>
      <c r="X45" s="79">
        <v>21.53822005021858</v>
      </c>
      <c r="Y45" s="79">
        <v>20.096192899200002</v>
      </c>
      <c r="Z45" s="79">
        <v>22.679070980003843</v>
      </c>
      <c r="AA45" s="79">
        <v>20.448130050268485</v>
      </c>
      <c r="AB45" s="79">
        <v>24.485869826640563</v>
      </c>
      <c r="AC45" s="79">
        <v>23.709092122673074</v>
      </c>
      <c r="AD45" s="79">
        <v>56.89726626673113</v>
      </c>
    </row>
    <row r="46" spans="2:31" x14ac:dyDescent="0.2">
      <c r="B46" s="89" t="s">
        <v>35</v>
      </c>
      <c r="C46" s="79">
        <v>51.404631784737106</v>
      </c>
      <c r="D46" s="79">
        <v>51.128472096403371</v>
      </c>
      <c r="E46" s="79">
        <v>51.18522785371816</v>
      </c>
      <c r="F46" s="79">
        <v>51.295144615206652</v>
      </c>
      <c r="G46" s="79">
        <v>52.290623598129258</v>
      </c>
      <c r="H46" s="79">
        <v>52.398056652537804</v>
      </c>
      <c r="I46" s="79">
        <v>53.221091773686261</v>
      </c>
      <c r="J46" s="79">
        <v>55.032037791514469</v>
      </c>
      <c r="K46" s="79">
        <v>53.994986135296742</v>
      </c>
      <c r="L46" s="79">
        <v>50.310995437092302</v>
      </c>
      <c r="M46" s="79">
        <v>47.539430517609873</v>
      </c>
      <c r="N46" s="79">
        <v>51.592173007550812</v>
      </c>
      <c r="O46" s="79">
        <v>51.060021873635819</v>
      </c>
      <c r="P46" s="79">
        <v>47.191059981172131</v>
      </c>
      <c r="Q46" s="79">
        <v>51.312768018837005</v>
      </c>
      <c r="R46" s="79">
        <v>50.809565520913395</v>
      </c>
      <c r="S46" s="79">
        <v>56.073156453592787</v>
      </c>
      <c r="T46" s="79">
        <v>59.242546882299877</v>
      </c>
      <c r="U46" s="79">
        <v>51.628263096140891</v>
      </c>
      <c r="V46" s="79">
        <v>48.09107253660472</v>
      </c>
      <c r="W46" s="79">
        <v>43.069733130134047</v>
      </c>
      <c r="X46" s="79">
        <v>42.476186703886782</v>
      </c>
      <c r="Y46" s="79">
        <v>41.091671596945844</v>
      </c>
      <c r="Z46" s="79">
        <v>40.305140883427143</v>
      </c>
      <c r="AA46" s="79">
        <v>41.947977406603997</v>
      </c>
      <c r="AB46" s="79">
        <v>40.653456851993838</v>
      </c>
      <c r="AC46" s="79">
        <v>40.836138638147411</v>
      </c>
      <c r="AD46" s="79">
        <v>41.000387436534282</v>
      </c>
    </row>
    <row r="47" spans="2:31" x14ac:dyDescent="0.2">
      <c r="B47" s="89" t="s">
        <v>135</v>
      </c>
      <c r="C47" s="79" t="s">
        <v>132</v>
      </c>
      <c r="D47" s="79" t="s">
        <v>132</v>
      </c>
      <c r="E47" s="79" t="s">
        <v>132</v>
      </c>
      <c r="F47" s="79" t="s">
        <v>132</v>
      </c>
      <c r="G47" s="79" t="s">
        <v>132</v>
      </c>
      <c r="H47" s="79" t="s">
        <v>132</v>
      </c>
      <c r="I47" s="79" t="s">
        <v>132</v>
      </c>
      <c r="J47" s="79" t="s">
        <v>132</v>
      </c>
      <c r="K47" s="79" t="s">
        <v>132</v>
      </c>
      <c r="L47" s="79" t="s">
        <v>132</v>
      </c>
      <c r="M47" s="79" t="s">
        <v>132</v>
      </c>
      <c r="N47" s="79" t="s">
        <v>132</v>
      </c>
      <c r="O47" s="79">
        <v>0</v>
      </c>
      <c r="P47" s="79">
        <v>0</v>
      </c>
      <c r="Q47" s="79">
        <v>0</v>
      </c>
      <c r="R47" s="79">
        <v>0</v>
      </c>
      <c r="S47" s="79">
        <v>1.0959900943454277</v>
      </c>
      <c r="T47" s="79">
        <v>2.5495531737689627</v>
      </c>
      <c r="U47" s="79">
        <v>3.1125537320729171</v>
      </c>
      <c r="V47" s="79">
        <v>2.8281813593735081</v>
      </c>
      <c r="W47" s="79">
        <v>2.6499040922062185</v>
      </c>
      <c r="X47" s="79">
        <v>2.8282347983235732</v>
      </c>
      <c r="Y47" s="79">
        <v>2.8559160482875958</v>
      </c>
      <c r="Z47" s="79">
        <v>4.0768776677694776</v>
      </c>
      <c r="AA47" s="79">
        <v>4.5260728949506195</v>
      </c>
      <c r="AB47" s="79">
        <v>5.8321484987349113</v>
      </c>
      <c r="AC47" s="79">
        <v>7.7311463739588389</v>
      </c>
      <c r="AD47" s="79">
        <v>8.7126890219484459</v>
      </c>
    </row>
    <row r="48" spans="2:31" x14ac:dyDescent="0.2">
      <c r="B48" s="5" t="s">
        <v>31</v>
      </c>
      <c r="C48" s="79">
        <v>1.16777</v>
      </c>
      <c r="D48" s="79">
        <v>15.146597</v>
      </c>
      <c r="E48" s="79">
        <v>29.125423999999999</v>
      </c>
      <c r="F48" s="79">
        <v>57.083078</v>
      </c>
      <c r="G48" s="79">
        <v>85.040732000000006</v>
      </c>
      <c r="H48" s="79">
        <v>145.33037333333331</v>
      </c>
      <c r="I48" s="79">
        <v>201.00265999999999</v>
      </c>
      <c r="J48" s="79">
        <v>258.20570666666669</v>
      </c>
      <c r="K48" s="79">
        <v>138.04508900000002</v>
      </c>
      <c r="L48" s="79">
        <v>286.00757666666664</v>
      </c>
      <c r="M48" s="79">
        <v>491.70421899999997</v>
      </c>
      <c r="N48" s="79">
        <v>424.70519000000007</v>
      </c>
      <c r="O48" s="79">
        <v>344.12408999999997</v>
      </c>
      <c r="P48" s="79">
        <v>393.08417280000003</v>
      </c>
      <c r="Q48" s="79">
        <v>285.75225999999998</v>
      </c>
      <c r="R48" s="79">
        <v>310.11704599999996</v>
      </c>
      <c r="S48" s="79">
        <v>249.41018457142857</v>
      </c>
      <c r="T48" s="79">
        <v>238.86941142857145</v>
      </c>
      <c r="U48" s="79">
        <v>179.86143714285714</v>
      </c>
      <c r="V48" s="79">
        <v>107.30033857142855</v>
      </c>
      <c r="W48" s="79">
        <v>68.187282857142861</v>
      </c>
      <c r="X48" s="79">
        <v>41.132805714285709</v>
      </c>
      <c r="Y48" s="79">
        <v>31.546020317460314</v>
      </c>
      <c r="Z48" s="79">
        <v>34.625410793650794</v>
      </c>
      <c r="AA48" s="79">
        <v>20.2695574025974</v>
      </c>
      <c r="AB48" s="79">
        <v>46.844311948051946</v>
      </c>
      <c r="AC48" s="79">
        <v>57.042272756132753</v>
      </c>
      <c r="AD48" s="79">
        <v>67.077574487734495</v>
      </c>
    </row>
    <row r="49" spans="2:30" x14ac:dyDescent="0.2">
      <c r="B49" s="5" t="s">
        <v>36</v>
      </c>
      <c r="C49" s="79" t="s">
        <v>132</v>
      </c>
      <c r="D49" s="79" t="s">
        <v>132</v>
      </c>
      <c r="E49" s="79" t="s">
        <v>132</v>
      </c>
      <c r="F49" s="79">
        <f t="shared" ref="F49:AB49" si="16">SUM(F50:F52)</f>
        <v>13.136695631615979</v>
      </c>
      <c r="G49" s="79">
        <f t="shared" si="16"/>
        <v>27.394222652927468</v>
      </c>
      <c r="H49" s="79">
        <f t="shared" si="16"/>
        <v>42.984429577249287</v>
      </c>
      <c r="I49" s="79">
        <f t="shared" si="16"/>
        <v>87.112464359549875</v>
      </c>
      <c r="J49" s="79">
        <f t="shared" si="16"/>
        <v>153.12294885454773</v>
      </c>
      <c r="K49" s="79">
        <f t="shared" si="16"/>
        <v>196.9929903944975</v>
      </c>
      <c r="L49" s="79">
        <f t="shared" si="16"/>
        <v>198.11408200794824</v>
      </c>
      <c r="M49" s="79">
        <f t="shared" si="16"/>
        <v>255.20250558831216</v>
      </c>
      <c r="N49" s="79">
        <f t="shared" si="16"/>
        <v>312.12449239051813</v>
      </c>
      <c r="O49" s="79">
        <f t="shared" si="16"/>
        <v>392.02719047366958</v>
      </c>
      <c r="P49" s="79">
        <f t="shared" si="16"/>
        <v>542.44898165693496</v>
      </c>
      <c r="Q49" s="79">
        <f t="shared" si="16"/>
        <v>682.9406744563405</v>
      </c>
      <c r="R49" s="79">
        <f t="shared" si="16"/>
        <v>858.32094799548622</v>
      </c>
      <c r="S49" s="79">
        <f t="shared" si="16"/>
        <v>896.10494930920095</v>
      </c>
      <c r="T49" s="79">
        <f t="shared" si="16"/>
        <v>901.49496730262456</v>
      </c>
      <c r="U49" s="79">
        <f t="shared" si="16"/>
        <v>986.8412356691199</v>
      </c>
      <c r="V49" s="79">
        <f t="shared" si="16"/>
        <v>1015.3209758764391</v>
      </c>
      <c r="W49" s="79">
        <f t="shared" si="16"/>
        <v>1030.0381378537686</v>
      </c>
      <c r="X49" s="79">
        <f t="shared" si="16"/>
        <v>1063.9324057106298</v>
      </c>
      <c r="Y49" s="79">
        <f t="shared" si="16"/>
        <v>1057.7331928131955</v>
      </c>
      <c r="Z49" s="79">
        <f t="shared" si="16"/>
        <v>1088.5800390932156</v>
      </c>
      <c r="AA49" s="79">
        <f t="shared" si="16"/>
        <v>1174.3233494137451</v>
      </c>
      <c r="AB49" s="79">
        <f t="shared" si="16"/>
        <v>1155.6785044724668</v>
      </c>
      <c r="AC49" s="79">
        <f>SUM(AC50:AC52)</f>
        <v>1237.6168933688991</v>
      </c>
      <c r="AD49" s="79">
        <f>SUM(AD50:AD52)</f>
        <v>1263.6261969362833</v>
      </c>
    </row>
    <row r="50" spans="2:30" x14ac:dyDescent="0.2">
      <c r="B50" s="89" t="s">
        <v>37</v>
      </c>
      <c r="C50" s="79" t="s">
        <v>132</v>
      </c>
      <c r="D50" s="79" t="s">
        <v>132</v>
      </c>
      <c r="E50" s="79" t="s">
        <v>132</v>
      </c>
      <c r="F50" s="79">
        <v>0.50771881874999991</v>
      </c>
      <c r="G50" s="79">
        <v>2.1074186347499997</v>
      </c>
      <c r="H50" s="79">
        <v>4.9761167234999997</v>
      </c>
      <c r="I50" s="79">
        <v>18.656005809651898</v>
      </c>
      <c r="J50" s="79">
        <v>32.052566145922242</v>
      </c>
      <c r="K50" s="79">
        <v>48.39338544882672</v>
      </c>
      <c r="L50" s="79">
        <v>75.757550184311</v>
      </c>
      <c r="M50" s="79">
        <v>122.97316942440131</v>
      </c>
      <c r="N50" s="79">
        <v>168.59695787238803</v>
      </c>
      <c r="O50" s="79">
        <v>253.52337326367021</v>
      </c>
      <c r="P50" s="79">
        <v>394.79206076857918</v>
      </c>
      <c r="Q50" s="79">
        <v>539.85813399090318</v>
      </c>
      <c r="R50" s="79">
        <v>699.36396078507278</v>
      </c>
      <c r="S50" s="79">
        <v>728.49942606397747</v>
      </c>
      <c r="T50" s="79">
        <v>747.22781813387724</v>
      </c>
      <c r="U50" s="79">
        <v>822.90137512797651</v>
      </c>
      <c r="V50" s="79">
        <v>865.08674674101121</v>
      </c>
      <c r="W50" s="79">
        <v>876.85539273605605</v>
      </c>
      <c r="X50" s="79">
        <v>905.7036834546891</v>
      </c>
      <c r="Y50" s="79">
        <v>902.76231110283641</v>
      </c>
      <c r="Z50" s="79">
        <v>937.17063358371183</v>
      </c>
      <c r="AA50" s="79">
        <v>1025.3129170937259</v>
      </c>
      <c r="AB50" s="79">
        <v>1008.6695430083216</v>
      </c>
      <c r="AC50" s="79">
        <v>1090.1947477407966</v>
      </c>
      <c r="AD50" s="79">
        <v>1118.1937399801782</v>
      </c>
    </row>
    <row r="51" spans="2:30" x14ac:dyDescent="0.2">
      <c r="B51" s="89" t="s">
        <v>38</v>
      </c>
      <c r="C51" s="79" t="s">
        <v>132</v>
      </c>
      <c r="D51" s="79" t="s">
        <v>132</v>
      </c>
      <c r="E51" s="79" t="s">
        <v>132</v>
      </c>
      <c r="F51" s="79" t="s">
        <v>132</v>
      </c>
      <c r="G51" s="79" t="s">
        <v>132</v>
      </c>
      <c r="H51" s="79" t="s">
        <v>132</v>
      </c>
      <c r="I51" s="79">
        <v>1.4952375899999999</v>
      </c>
      <c r="J51" s="79">
        <v>2.9755228041000001</v>
      </c>
      <c r="K51" s="79">
        <v>4.4410051660590009</v>
      </c>
      <c r="L51" s="79">
        <v>5.8918327043984098</v>
      </c>
      <c r="M51" s="79">
        <v>7.328151967354426</v>
      </c>
      <c r="N51" s="79">
        <v>8.7501080376808815</v>
      </c>
      <c r="O51" s="79">
        <v>10.157844547304073</v>
      </c>
      <c r="P51" s="79">
        <v>11.551503691831032</v>
      </c>
      <c r="Q51" s="79">
        <v>12.931226244912722</v>
      </c>
      <c r="R51" s="79">
        <v>14.297151572463594</v>
      </c>
      <c r="S51" s="79">
        <v>15.649417646738959</v>
      </c>
      <c r="T51" s="79">
        <v>16.988161060271569</v>
      </c>
      <c r="U51" s="79">
        <v>18.313517039668856</v>
      </c>
      <c r="V51" s="79">
        <v>19.625619459272166</v>
      </c>
      <c r="W51" s="79">
        <v>32.363168418179441</v>
      </c>
      <c r="X51" s="79">
        <v>32.378208048132649</v>
      </c>
      <c r="Y51" s="79">
        <v>32.393097281786318</v>
      </c>
      <c r="Z51" s="79">
        <v>32.407837623103454</v>
      </c>
      <c r="AA51" s="79">
        <v>32.422430561007417</v>
      </c>
      <c r="AB51" s="79">
        <v>32.436877569532342</v>
      </c>
      <c r="AC51" s="79">
        <v>32.451180107972014</v>
      </c>
      <c r="AD51" s="79">
        <v>32.46533962102729</v>
      </c>
    </row>
    <row r="52" spans="2:30" x14ac:dyDescent="0.2">
      <c r="B52" s="89" t="s">
        <v>39</v>
      </c>
      <c r="C52" s="79" t="s">
        <v>132</v>
      </c>
      <c r="D52" s="79" t="s">
        <v>132</v>
      </c>
      <c r="E52" s="79" t="s">
        <v>132</v>
      </c>
      <c r="F52" s="79">
        <v>12.628976812865979</v>
      </c>
      <c r="G52" s="79">
        <v>25.286804018177467</v>
      </c>
      <c r="H52" s="79">
        <v>38.008312853749288</v>
      </c>
      <c r="I52" s="79">
        <v>66.961220959897986</v>
      </c>
      <c r="J52" s="79">
        <v>118.09485990452548</v>
      </c>
      <c r="K52" s="79">
        <v>144.15859977961179</v>
      </c>
      <c r="L52" s="79">
        <v>116.46469911923884</v>
      </c>
      <c r="M52" s="79">
        <v>124.90118419655644</v>
      </c>
      <c r="N52" s="79">
        <v>134.77742648044921</v>
      </c>
      <c r="O52" s="79">
        <v>128.34597266269532</v>
      </c>
      <c r="P52" s="79">
        <v>136.10541719652477</v>
      </c>
      <c r="Q52" s="79">
        <v>130.15131422052454</v>
      </c>
      <c r="R52" s="79">
        <v>144.65983563794984</v>
      </c>
      <c r="S52" s="79">
        <v>151.95610559848461</v>
      </c>
      <c r="T52" s="79">
        <v>137.27898810847577</v>
      </c>
      <c r="U52" s="79">
        <v>145.62634350147445</v>
      </c>
      <c r="V52" s="79">
        <v>130.60860967615574</v>
      </c>
      <c r="W52" s="79">
        <v>120.81957669953312</v>
      </c>
      <c r="X52" s="79">
        <v>125.85051420780822</v>
      </c>
      <c r="Y52" s="79">
        <v>122.57778442857281</v>
      </c>
      <c r="Z52" s="79">
        <v>119.00156788640047</v>
      </c>
      <c r="AA52" s="79">
        <v>116.58800175901177</v>
      </c>
      <c r="AB52" s="79">
        <v>114.57208389461285</v>
      </c>
      <c r="AC52" s="79">
        <v>114.97096552013053</v>
      </c>
      <c r="AD52" s="79">
        <v>112.96711733507786</v>
      </c>
    </row>
    <row r="53" spans="2:30" x14ac:dyDescent="0.2">
      <c r="B53" s="5" t="s">
        <v>140</v>
      </c>
      <c r="C53" s="79">
        <f>SUM(C54:C57)</f>
        <v>64.839722865754581</v>
      </c>
      <c r="D53" s="79">
        <f t="shared" ref="D53:AC53" si="17">SUM(D54:D57)</f>
        <v>65.954031601311428</v>
      </c>
      <c r="E53" s="79">
        <f t="shared" si="17"/>
        <v>67.138128795737401</v>
      </c>
      <c r="F53" s="79">
        <f t="shared" si="17"/>
        <v>68.240380328258198</v>
      </c>
      <c r="G53" s="79">
        <f t="shared" si="17"/>
        <v>69.278422113436605</v>
      </c>
      <c r="H53" s="79">
        <f t="shared" si="17"/>
        <v>70.350951105659931</v>
      </c>
      <c r="I53" s="79">
        <f t="shared" si="17"/>
        <v>70.678307080079463</v>
      </c>
      <c r="J53" s="79">
        <f t="shared" si="17"/>
        <v>81.435828470261953</v>
      </c>
      <c r="K53" s="79">
        <f t="shared" si="17"/>
        <v>71.762812246055887</v>
      </c>
      <c r="L53" s="79">
        <f t="shared" si="17"/>
        <v>81.763920169646383</v>
      </c>
      <c r="M53" s="79">
        <f t="shared" si="17"/>
        <v>56.081969219379587</v>
      </c>
      <c r="N53" s="79">
        <f t="shared" si="17"/>
        <v>79.612868990345703</v>
      </c>
      <c r="O53" s="79">
        <f t="shared" si="17"/>
        <v>72.321990322926894</v>
      </c>
      <c r="P53" s="79">
        <f t="shared" si="17"/>
        <v>88.453857312182834</v>
      </c>
      <c r="Q53" s="79">
        <f t="shared" si="17"/>
        <v>70.428827926785502</v>
      </c>
      <c r="R53" s="79">
        <f t="shared" si="17"/>
        <v>71.270043878217479</v>
      </c>
      <c r="S53" s="79">
        <f t="shared" si="17"/>
        <v>71.869536624350516</v>
      </c>
      <c r="T53" s="79">
        <f t="shared" si="17"/>
        <v>73.317561897528833</v>
      </c>
      <c r="U53" s="79">
        <f t="shared" si="17"/>
        <v>55.709974499786732</v>
      </c>
      <c r="V53" s="79">
        <f t="shared" si="17"/>
        <v>59.796210958525364</v>
      </c>
      <c r="W53" s="79">
        <f t="shared" si="17"/>
        <v>56.455039604191285</v>
      </c>
      <c r="X53" s="79">
        <f t="shared" si="17"/>
        <v>64.291593205564951</v>
      </c>
      <c r="Y53" s="79">
        <f t="shared" si="17"/>
        <v>60.046803378819142</v>
      </c>
      <c r="Z53" s="79">
        <f t="shared" si="17"/>
        <v>62.645815392615923</v>
      </c>
      <c r="AA53" s="79">
        <f t="shared" si="17"/>
        <v>63.488056627794627</v>
      </c>
      <c r="AB53" s="79">
        <f t="shared" si="17"/>
        <v>64.419499175825251</v>
      </c>
      <c r="AC53" s="79">
        <f t="shared" si="17"/>
        <v>64.909627985198227</v>
      </c>
      <c r="AD53" s="79">
        <f>SUM(AD54:AD57)</f>
        <v>65.930153712343539</v>
      </c>
    </row>
    <row r="54" spans="2:30" x14ac:dyDescent="0.2">
      <c r="B54" s="89" t="s">
        <v>138</v>
      </c>
      <c r="C54" s="79">
        <v>20.52</v>
      </c>
      <c r="D54" s="79">
        <v>21.431999999999999</v>
      </c>
      <c r="E54" s="79">
        <v>22.343999999999998</v>
      </c>
      <c r="F54" s="79">
        <v>23.256</v>
      </c>
      <c r="G54" s="79">
        <v>24.167999999999999</v>
      </c>
      <c r="H54" s="79">
        <v>25.080000000000002</v>
      </c>
      <c r="I54" s="79">
        <v>25.171199999999999</v>
      </c>
      <c r="J54" s="79">
        <v>35.567999999999998</v>
      </c>
      <c r="K54" s="79">
        <v>24.076800000000002</v>
      </c>
      <c r="L54" s="79">
        <v>33.379199999999997</v>
      </c>
      <c r="M54" s="79">
        <v>7.4282399999999997</v>
      </c>
      <c r="N54" s="79">
        <v>30.5748</v>
      </c>
      <c r="O54" s="79">
        <v>21.73752</v>
      </c>
      <c r="P54" s="79">
        <v>36.676079999999999</v>
      </c>
      <c r="Q54" s="79">
        <v>20.561039999999998</v>
      </c>
      <c r="R54" s="79">
        <v>22.435200000000002</v>
      </c>
      <c r="S54" s="79">
        <v>26.812799999999999</v>
      </c>
      <c r="T54" s="79">
        <v>28.4544</v>
      </c>
      <c r="U54" s="79">
        <v>10.396800000000001</v>
      </c>
      <c r="V54" s="79">
        <v>13.338000000000001</v>
      </c>
      <c r="W54" s="79">
        <v>12.3291</v>
      </c>
      <c r="X54" s="79">
        <v>20.697839999999999</v>
      </c>
      <c r="Y54" s="79">
        <v>16.217639999999999</v>
      </c>
      <c r="Z54" s="79">
        <v>18.604800000000001</v>
      </c>
      <c r="AA54" s="79">
        <v>19.152000000000001</v>
      </c>
      <c r="AB54" s="79">
        <v>19.699199999999998</v>
      </c>
      <c r="AC54" s="79">
        <v>19.0608</v>
      </c>
      <c r="AD54" s="79">
        <v>19.870200000000001</v>
      </c>
    </row>
    <row r="55" spans="2:30" ht="18" x14ac:dyDescent="0.2">
      <c r="B55" s="89" t="s">
        <v>181</v>
      </c>
      <c r="C55" s="79">
        <v>12.903341871073772</v>
      </c>
      <c r="D55" s="79">
        <v>12.921900452363035</v>
      </c>
      <c r="E55" s="79">
        <v>12.940273447839404</v>
      </c>
      <c r="F55" s="79">
        <v>12.95846271336101</v>
      </c>
      <c r="G55" s="79">
        <v>12.976470086227399</v>
      </c>
      <c r="H55" s="79">
        <v>12.994297385365126</v>
      </c>
      <c r="I55" s="79">
        <v>13.011946411511474</v>
      </c>
      <c r="J55" s="79">
        <v>13.02941894739636</v>
      </c>
      <c r="K55" s="79">
        <v>14.498825857216291</v>
      </c>
      <c r="L55" s="79">
        <v>14.847818088520391</v>
      </c>
      <c r="M55" s="79">
        <v>14.688907576513186</v>
      </c>
      <c r="N55" s="79">
        <v>14.558087557996901</v>
      </c>
      <c r="O55" s="79">
        <v>15.475948015518085</v>
      </c>
      <c r="P55" s="79">
        <v>16.118947098991232</v>
      </c>
      <c r="Q55" s="79">
        <v>13.636218738421913</v>
      </c>
      <c r="R55" s="79">
        <v>11.809164372791876</v>
      </c>
      <c r="S55" s="79">
        <v>7.1439497552497171</v>
      </c>
      <c r="T55" s="79">
        <v>5.6752155922144336</v>
      </c>
      <c r="U55" s="79">
        <v>5.1537658403343318</v>
      </c>
      <c r="V55" s="79">
        <v>5.8696662887720903</v>
      </c>
      <c r="W55" s="79">
        <v>3.3523830084084767</v>
      </c>
      <c r="X55" s="79">
        <v>2.6399808492637704</v>
      </c>
      <c r="Y55" s="79">
        <v>2.7859949485952233</v>
      </c>
      <c r="Z55" s="79">
        <v>2.9353943628050407</v>
      </c>
      <c r="AA55" s="79">
        <v>3.0850397306989477</v>
      </c>
      <c r="AB55" s="79">
        <v>3.2353816846687731</v>
      </c>
      <c r="AC55" s="79">
        <v>3.2402883340718303</v>
      </c>
      <c r="AD55" s="79">
        <v>3.2374763863134484</v>
      </c>
    </row>
    <row r="56" spans="2:30" ht="18" x14ac:dyDescent="0.2">
      <c r="B56" s="89" t="s">
        <v>182</v>
      </c>
      <c r="C56" s="79">
        <v>31.341851999999999</v>
      </c>
      <c r="D56" s="79">
        <v>31.519757999999996</v>
      </c>
      <c r="E56" s="79">
        <v>31.777229999999999</v>
      </c>
      <c r="F56" s="79">
        <v>31.952453999999999</v>
      </c>
      <c r="G56" s="79">
        <v>32.057946000000001</v>
      </c>
      <c r="H56" s="79">
        <v>32.195622</v>
      </c>
      <c r="I56" s="79">
        <v>32.417333999999997</v>
      </c>
      <c r="J56" s="79">
        <v>32.758842000000001</v>
      </c>
      <c r="K56" s="79">
        <v>33.105713999999992</v>
      </c>
      <c r="L56" s="79">
        <v>33.449903999999997</v>
      </c>
      <c r="M56" s="79">
        <v>33.878130000000006</v>
      </c>
      <c r="N56" s="79">
        <v>34.393967999999994</v>
      </c>
      <c r="O56" s="79">
        <v>35.019767999999999</v>
      </c>
      <c r="P56" s="79">
        <v>35.580306</v>
      </c>
      <c r="Q56" s="79">
        <v>36.164088</v>
      </c>
      <c r="R56" s="79">
        <v>36.956172000000002</v>
      </c>
      <c r="S56" s="79">
        <v>37.842125999999993</v>
      </c>
      <c r="T56" s="79">
        <v>39.119652000000002</v>
      </c>
      <c r="U56" s="79">
        <v>40.096794000000003</v>
      </c>
      <c r="V56" s="79">
        <v>40.528595999999993</v>
      </c>
      <c r="W56" s="79">
        <v>40.719912000000008</v>
      </c>
      <c r="X56" s="79">
        <v>40.899605999999991</v>
      </c>
      <c r="Y56" s="79">
        <v>40.993475999999994</v>
      </c>
      <c r="Z56" s="79">
        <v>41.062314000000001</v>
      </c>
      <c r="AA56" s="79">
        <v>41.209824000000005</v>
      </c>
      <c r="AB56" s="79">
        <v>41.440475999999997</v>
      </c>
      <c r="AC56" s="79">
        <v>42.571073099999992</v>
      </c>
      <c r="AD56" s="79">
        <v>42.774073680000001</v>
      </c>
    </row>
    <row r="57" spans="2:30" x14ac:dyDescent="0.2">
      <c r="B57" s="89" t="s">
        <v>211</v>
      </c>
      <c r="C57" s="100">
        <v>7.4528994680800001E-2</v>
      </c>
      <c r="D57" s="100">
        <v>8.0373148948399989E-2</v>
      </c>
      <c r="E57" s="100">
        <v>7.662534789799999E-2</v>
      </c>
      <c r="F57" s="100">
        <v>7.3463614897199991E-2</v>
      </c>
      <c r="G57" s="100">
        <v>7.6006027209200008E-2</v>
      </c>
      <c r="H57" s="100">
        <v>8.1031720294799978E-2</v>
      </c>
      <c r="I57" s="100">
        <v>7.7826668567999982E-2</v>
      </c>
      <c r="J57" s="100">
        <v>7.9567522865599968E-2</v>
      </c>
      <c r="K57" s="100">
        <v>8.1472388839599993E-2</v>
      </c>
      <c r="L57" s="100">
        <v>8.6998081125999979E-2</v>
      </c>
      <c r="M57" s="100">
        <v>8.6691642866399979E-2</v>
      </c>
      <c r="N57" s="100">
        <v>8.6013432348799976E-2</v>
      </c>
      <c r="O57" s="100">
        <v>8.8754307408799984E-2</v>
      </c>
      <c r="P57" s="100">
        <v>7.8524213191599995E-2</v>
      </c>
      <c r="Q57" s="100">
        <v>6.7481188363599995E-2</v>
      </c>
      <c r="R57" s="100">
        <v>6.9507505425599983E-2</v>
      </c>
      <c r="S57" s="100">
        <v>7.0660869100799981E-2</v>
      </c>
      <c r="T57" s="100">
        <v>6.8294305314399992E-2</v>
      </c>
      <c r="U57" s="100">
        <v>6.2614659452399982E-2</v>
      </c>
      <c r="V57" s="100">
        <v>5.994866975327999E-2</v>
      </c>
      <c r="W57" s="100">
        <v>5.3644595782800002E-2</v>
      </c>
      <c r="X57" s="100">
        <v>5.4166356301200001E-2</v>
      </c>
      <c r="Y57" s="100">
        <v>4.9692430223919989E-2</v>
      </c>
      <c r="Z57" s="100">
        <v>4.3307029810879992E-2</v>
      </c>
      <c r="AA57" s="100">
        <v>4.1192897095679991E-2</v>
      </c>
      <c r="AB57" s="100">
        <v>4.4441491156479995E-2</v>
      </c>
      <c r="AC57" s="100">
        <v>3.7466551126399995E-2</v>
      </c>
      <c r="AD57" s="100">
        <v>4.8403646030079989E-2</v>
      </c>
    </row>
    <row r="58" spans="2:30" x14ac:dyDescent="0.2">
      <c r="B58" s="89" t="s">
        <v>212</v>
      </c>
      <c r="C58" s="100">
        <v>21.15786479151668</v>
      </c>
      <c r="D58" s="100">
        <v>21.476153046341857</v>
      </c>
      <c r="E58" s="100">
        <v>21.79524462028472</v>
      </c>
      <c r="F58" s="100">
        <v>22.090169926290539</v>
      </c>
      <c r="G58" s="100">
        <v>22.396533283439894</v>
      </c>
      <c r="H58" s="100">
        <v>22.474619698001753</v>
      </c>
      <c r="I58" s="100">
        <v>21.735030476698924</v>
      </c>
      <c r="J58" s="100">
        <v>20.686204336632123</v>
      </c>
      <c r="K58" s="100">
        <v>22.459423734190704</v>
      </c>
      <c r="L58" s="100">
        <v>23.383249452690983</v>
      </c>
      <c r="M58" s="100">
        <v>21.303151601658175</v>
      </c>
      <c r="N58" s="100">
        <v>20.731262283472425</v>
      </c>
      <c r="O58" s="100">
        <v>27.568795861021552</v>
      </c>
      <c r="P58" s="100">
        <v>32.211870603335782</v>
      </c>
      <c r="Q58" s="100">
        <v>30.372849825585984</v>
      </c>
      <c r="R58" s="100">
        <v>29.250868580466687</v>
      </c>
      <c r="S58" s="100">
        <v>29.74754118737582</v>
      </c>
      <c r="T58" s="100">
        <v>29.725857884455898</v>
      </c>
      <c r="U58" s="100">
        <v>31.530614392883265</v>
      </c>
      <c r="V58" s="100">
        <v>34.188122889259667</v>
      </c>
      <c r="W58" s="100">
        <v>39.71471059252675</v>
      </c>
      <c r="X58" s="100">
        <v>40.005117225035129</v>
      </c>
      <c r="Y58" s="100">
        <v>44.906789216878131</v>
      </c>
      <c r="Z58" s="100">
        <v>49.481440813420001</v>
      </c>
      <c r="AA58" s="100">
        <v>41.869239089919994</v>
      </c>
      <c r="AB58" s="100">
        <v>44.089854892217168</v>
      </c>
      <c r="AC58" s="100">
        <v>46.729548357459059</v>
      </c>
      <c r="AD58" s="100">
        <v>58.463980733284515</v>
      </c>
    </row>
    <row r="59" spans="2:30" ht="18" x14ac:dyDescent="0.2">
      <c r="B59" s="61" t="s">
        <v>190</v>
      </c>
      <c r="C59" s="68">
        <f>SUM(C34,C39,C42,C43,C48,C49,C53,C58)</f>
        <v>3309.1613021159696</v>
      </c>
      <c r="D59" s="68">
        <f t="shared" ref="D59:AC59" si="18">SUM(D34,D39,D42,D43,D48,D49,D53,D58)</f>
        <v>3011.4141608236587</v>
      </c>
      <c r="E59" s="68">
        <f t="shared" si="18"/>
        <v>2937.9437558338118</v>
      </c>
      <c r="F59" s="68">
        <f t="shared" si="18"/>
        <v>2945.4259385520509</v>
      </c>
      <c r="G59" s="68">
        <f t="shared" si="18"/>
        <v>3226.892046449485</v>
      </c>
      <c r="H59" s="68">
        <f t="shared" si="18"/>
        <v>3217.3359676469418</v>
      </c>
      <c r="I59" s="68">
        <f t="shared" si="18"/>
        <v>3399.4075001341062</v>
      </c>
      <c r="J59" s="68">
        <f t="shared" si="18"/>
        <v>3862.6330325354515</v>
      </c>
      <c r="K59" s="68">
        <f t="shared" si="18"/>
        <v>3666.3002306336775</v>
      </c>
      <c r="L59" s="68">
        <f t="shared" si="18"/>
        <v>3774.5823808903438</v>
      </c>
      <c r="M59" s="68">
        <f t="shared" si="18"/>
        <v>4558.5247618578824</v>
      </c>
      <c r="N59" s="68">
        <f t="shared" si="18"/>
        <v>4603.7486190087966</v>
      </c>
      <c r="O59" s="68">
        <f t="shared" si="18"/>
        <v>4076.8357851594806</v>
      </c>
      <c r="P59" s="68">
        <f t="shared" si="18"/>
        <v>3484.9905501353765</v>
      </c>
      <c r="Q59" s="68">
        <f t="shared" si="18"/>
        <v>3671.1360671675425</v>
      </c>
      <c r="R59" s="68">
        <f t="shared" si="18"/>
        <v>3967.3747518164805</v>
      </c>
      <c r="S59" s="68">
        <f t="shared" si="18"/>
        <v>3890.4625853683656</v>
      </c>
      <c r="T59" s="68">
        <f t="shared" si="18"/>
        <v>3941.8494675947677</v>
      </c>
      <c r="U59" s="68">
        <f t="shared" si="18"/>
        <v>3654.4985009871675</v>
      </c>
      <c r="V59" s="68">
        <f t="shared" si="18"/>
        <v>2799.2754707539675</v>
      </c>
      <c r="W59" s="68">
        <f t="shared" si="18"/>
        <v>2577.8009381627116</v>
      </c>
      <c r="X59" s="68">
        <f t="shared" si="18"/>
        <v>2462.2071519788865</v>
      </c>
      <c r="Y59" s="68">
        <f t="shared" si="18"/>
        <v>2668.5269060324131</v>
      </c>
      <c r="Z59" s="68">
        <f t="shared" si="18"/>
        <v>2623.1653209218671</v>
      </c>
      <c r="AA59" s="68">
        <f t="shared" si="18"/>
        <v>3037.163856599027</v>
      </c>
      <c r="AB59" s="68">
        <f t="shared" si="18"/>
        <v>3232.7158377226669</v>
      </c>
      <c r="AC59" s="68">
        <f t="shared" si="18"/>
        <v>3467.0654059330341</v>
      </c>
      <c r="AD59" s="68">
        <f>SUM(AD34,AD39,AD42,AD43,AD48,AD49,AD53,AD58)</f>
        <v>3623.7842479632882</v>
      </c>
    </row>
    <row r="60" spans="2:30" x14ac:dyDescent="0.2">
      <c r="B60" s="62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</row>
    <row r="61" spans="2:30" x14ac:dyDescent="0.2">
      <c r="B61" s="9" t="s">
        <v>7</v>
      </c>
    </row>
    <row r="63" spans="2:30" x14ac:dyDescent="0.2">
      <c r="B63" s="4" t="s">
        <v>101</v>
      </c>
      <c r="C63" s="4">
        <v>1990</v>
      </c>
      <c r="D63" s="4">
        <v>1991</v>
      </c>
      <c r="E63" s="4">
        <v>1992</v>
      </c>
      <c r="F63" s="4">
        <v>1993</v>
      </c>
      <c r="G63" s="4">
        <v>1994</v>
      </c>
      <c r="H63" s="4">
        <v>1995</v>
      </c>
      <c r="I63" s="4">
        <v>1996</v>
      </c>
      <c r="J63" s="4">
        <v>1997</v>
      </c>
      <c r="K63" s="4">
        <v>1998</v>
      </c>
      <c r="L63" s="4">
        <v>1999</v>
      </c>
      <c r="M63" s="4">
        <v>2000</v>
      </c>
      <c r="N63" s="4">
        <v>2001</v>
      </c>
      <c r="O63" s="4">
        <v>2002</v>
      </c>
      <c r="P63" s="4">
        <v>2003</v>
      </c>
      <c r="Q63" s="4">
        <v>2004</v>
      </c>
      <c r="R63" s="4">
        <v>2005</v>
      </c>
      <c r="S63" s="4">
        <v>2006</v>
      </c>
      <c r="T63" s="4">
        <v>2007</v>
      </c>
      <c r="U63" s="4">
        <v>2008</v>
      </c>
      <c r="V63" s="4">
        <v>2009</v>
      </c>
      <c r="W63" s="4">
        <v>2010</v>
      </c>
      <c r="X63" s="4">
        <v>2011</v>
      </c>
      <c r="Y63" s="4">
        <v>2012</v>
      </c>
      <c r="Z63" s="4">
        <v>2013</v>
      </c>
      <c r="AA63" s="4">
        <v>2014</v>
      </c>
      <c r="AB63" s="4">
        <v>2015</v>
      </c>
      <c r="AC63" s="4">
        <v>2016</v>
      </c>
      <c r="AD63" s="4">
        <v>2017</v>
      </c>
    </row>
    <row r="64" spans="2:30" x14ac:dyDescent="0.2">
      <c r="B64" s="5" t="s">
        <v>23</v>
      </c>
      <c r="C64" s="65">
        <f>IFERROR((C34-C4)/C4,"NO")</f>
        <v>0</v>
      </c>
      <c r="D64" s="65">
        <f t="shared" ref="D64:Z64" si="19">IFERROR((D34-D4)/D4,"NO")</f>
        <v>0</v>
      </c>
      <c r="E64" s="65">
        <f t="shared" si="19"/>
        <v>0</v>
      </c>
      <c r="F64" s="65">
        <f t="shared" si="19"/>
        <v>0</v>
      </c>
      <c r="G64" s="65">
        <f t="shared" si="19"/>
        <v>0</v>
      </c>
      <c r="H64" s="65">
        <f t="shared" si="19"/>
        <v>0</v>
      </c>
      <c r="I64" s="65">
        <f t="shared" si="19"/>
        <v>0</v>
      </c>
      <c r="J64" s="65">
        <f t="shared" si="19"/>
        <v>0</v>
      </c>
      <c r="K64" s="65">
        <f t="shared" si="19"/>
        <v>0</v>
      </c>
      <c r="L64" s="65">
        <f t="shared" si="19"/>
        <v>0</v>
      </c>
      <c r="M64" s="65">
        <f t="shared" si="19"/>
        <v>0</v>
      </c>
      <c r="N64" s="65">
        <f t="shared" si="19"/>
        <v>0</v>
      </c>
      <c r="O64" s="65">
        <f t="shared" si="19"/>
        <v>0</v>
      </c>
      <c r="P64" s="65">
        <f t="shared" si="19"/>
        <v>0</v>
      </c>
      <c r="Q64" s="65">
        <f t="shared" si="19"/>
        <v>0</v>
      </c>
      <c r="R64" s="65">
        <f t="shared" si="19"/>
        <v>0</v>
      </c>
      <c r="S64" s="65">
        <f t="shared" si="19"/>
        <v>0</v>
      </c>
      <c r="T64" s="65">
        <f t="shared" si="19"/>
        <v>-9.1746807692050561E-4</v>
      </c>
      <c r="U64" s="65">
        <f t="shared" si="19"/>
        <v>0</v>
      </c>
      <c r="V64" s="65">
        <f t="shared" si="19"/>
        <v>-5.5059998221553691E-4</v>
      </c>
      <c r="W64" s="65">
        <f t="shared" si="19"/>
        <v>-7.4062807666027135E-4</v>
      </c>
      <c r="X64" s="65">
        <f t="shared" si="19"/>
        <v>-1.264948610775861E-3</v>
      </c>
      <c r="Y64" s="65">
        <f t="shared" si="19"/>
        <v>-1.0556490483959685E-3</v>
      </c>
      <c r="Z64" s="65">
        <f t="shared" si="19"/>
        <v>0</v>
      </c>
      <c r="AA64" s="65">
        <f t="shared" ref="AA64:AC86" si="20">IFERROR((AA34-AA4)/AA4,"NO")</f>
        <v>0</v>
      </c>
      <c r="AB64" s="65">
        <f t="shared" si="20"/>
        <v>0</v>
      </c>
      <c r="AC64" s="65">
        <f t="shared" si="20"/>
        <v>0</v>
      </c>
      <c r="AD64" s="65">
        <f t="shared" ref="AD64" si="21">IFERROR((AD34-AD4)/AD4,"NO")</f>
        <v>0</v>
      </c>
    </row>
    <row r="65" spans="2:30" x14ac:dyDescent="0.2">
      <c r="B65" s="89" t="s">
        <v>24</v>
      </c>
      <c r="C65" s="65">
        <f t="shared" ref="C65:Z65" si="22">IFERROR((C35-C5)/C5,"NO")</f>
        <v>0</v>
      </c>
      <c r="D65" s="65">
        <f t="shared" si="22"/>
        <v>0</v>
      </c>
      <c r="E65" s="65">
        <f t="shared" si="22"/>
        <v>0</v>
      </c>
      <c r="F65" s="65">
        <f t="shared" si="22"/>
        <v>0</v>
      </c>
      <c r="G65" s="65">
        <f t="shared" si="22"/>
        <v>0</v>
      </c>
      <c r="H65" s="65">
        <f t="shared" si="22"/>
        <v>0</v>
      </c>
      <c r="I65" s="65">
        <f t="shared" si="22"/>
        <v>0</v>
      </c>
      <c r="J65" s="65">
        <f t="shared" si="22"/>
        <v>0</v>
      </c>
      <c r="K65" s="65">
        <f t="shared" si="22"/>
        <v>0</v>
      </c>
      <c r="L65" s="65">
        <f t="shared" si="22"/>
        <v>0</v>
      </c>
      <c r="M65" s="65">
        <f t="shared" si="22"/>
        <v>0</v>
      </c>
      <c r="N65" s="65">
        <f t="shared" si="22"/>
        <v>0</v>
      </c>
      <c r="O65" s="65">
        <f t="shared" si="22"/>
        <v>0</v>
      </c>
      <c r="P65" s="65">
        <f t="shared" si="22"/>
        <v>0</v>
      </c>
      <c r="Q65" s="65">
        <f t="shared" si="22"/>
        <v>0</v>
      </c>
      <c r="R65" s="65">
        <f t="shared" si="22"/>
        <v>0</v>
      </c>
      <c r="S65" s="65">
        <f t="shared" si="22"/>
        <v>0</v>
      </c>
      <c r="T65" s="65">
        <f t="shared" si="22"/>
        <v>0</v>
      </c>
      <c r="U65" s="65">
        <f t="shared" si="22"/>
        <v>0</v>
      </c>
      <c r="V65" s="65">
        <f t="shared" si="22"/>
        <v>0</v>
      </c>
      <c r="W65" s="65">
        <f t="shared" si="22"/>
        <v>0</v>
      </c>
      <c r="X65" s="65">
        <f t="shared" si="22"/>
        <v>0</v>
      </c>
      <c r="Y65" s="65">
        <f t="shared" si="22"/>
        <v>0</v>
      </c>
      <c r="Z65" s="65">
        <f t="shared" si="22"/>
        <v>0</v>
      </c>
      <c r="AA65" s="65">
        <f t="shared" si="20"/>
        <v>0</v>
      </c>
      <c r="AB65" s="65">
        <f t="shared" si="20"/>
        <v>0</v>
      </c>
      <c r="AC65" s="65">
        <f t="shared" si="20"/>
        <v>0</v>
      </c>
      <c r="AD65" s="65">
        <f t="shared" ref="AD65" si="23">IFERROR((AD35-AD5)/AD5,"NO")</f>
        <v>0</v>
      </c>
    </row>
    <row r="66" spans="2:30" x14ac:dyDescent="0.2">
      <c r="B66" s="89" t="s">
        <v>25</v>
      </c>
      <c r="C66" s="65">
        <f t="shared" ref="C66:Z66" si="24">IFERROR((C36-C6)/C6,"NO")</f>
        <v>0</v>
      </c>
      <c r="D66" s="65">
        <f t="shared" si="24"/>
        <v>0</v>
      </c>
      <c r="E66" s="65">
        <f t="shared" si="24"/>
        <v>0</v>
      </c>
      <c r="F66" s="65">
        <f t="shared" si="24"/>
        <v>0</v>
      </c>
      <c r="G66" s="65">
        <f t="shared" si="24"/>
        <v>0</v>
      </c>
      <c r="H66" s="65">
        <f t="shared" si="24"/>
        <v>0</v>
      </c>
      <c r="I66" s="65">
        <f t="shared" si="24"/>
        <v>0</v>
      </c>
      <c r="J66" s="65">
        <f t="shared" si="24"/>
        <v>0</v>
      </c>
      <c r="K66" s="65">
        <f t="shared" si="24"/>
        <v>0</v>
      </c>
      <c r="L66" s="65">
        <f t="shared" si="24"/>
        <v>0</v>
      </c>
      <c r="M66" s="65">
        <f t="shared" si="24"/>
        <v>0</v>
      </c>
      <c r="N66" s="65">
        <f t="shared" si="24"/>
        <v>0</v>
      </c>
      <c r="O66" s="65">
        <f t="shared" si="24"/>
        <v>0</v>
      </c>
      <c r="P66" s="65">
        <f t="shared" si="24"/>
        <v>0</v>
      </c>
      <c r="Q66" s="65">
        <f t="shared" si="24"/>
        <v>0</v>
      </c>
      <c r="R66" s="65">
        <f t="shared" si="24"/>
        <v>0</v>
      </c>
      <c r="S66" s="65">
        <f t="shared" si="24"/>
        <v>0</v>
      </c>
      <c r="T66" s="65">
        <f t="shared" si="24"/>
        <v>-1.1902687993010292E-2</v>
      </c>
      <c r="U66" s="65">
        <f t="shared" si="24"/>
        <v>0</v>
      </c>
      <c r="V66" s="65">
        <f t="shared" si="24"/>
        <v>-5.2045366850843305E-3</v>
      </c>
      <c r="W66" s="65">
        <f t="shared" si="24"/>
        <v>-4.9789954851869487E-3</v>
      </c>
      <c r="X66" s="65">
        <f t="shared" si="24"/>
        <v>-7.3721717458875612E-3</v>
      </c>
      <c r="Y66" s="65">
        <f t="shared" si="24"/>
        <v>-6.8144527537682209E-3</v>
      </c>
      <c r="Z66" s="65">
        <f t="shared" si="24"/>
        <v>0</v>
      </c>
      <c r="AA66" s="65">
        <f t="shared" si="20"/>
        <v>0</v>
      </c>
      <c r="AB66" s="65">
        <f t="shared" si="20"/>
        <v>0</v>
      </c>
      <c r="AC66" s="65">
        <f t="shared" si="20"/>
        <v>0</v>
      </c>
      <c r="AD66" s="65">
        <f t="shared" ref="AD66" si="25">IFERROR((AD36-AD6)/AD6,"NO")</f>
        <v>0</v>
      </c>
    </row>
    <row r="67" spans="2:30" x14ac:dyDescent="0.2">
      <c r="B67" s="89" t="s">
        <v>26</v>
      </c>
      <c r="C67" s="65">
        <f t="shared" ref="C67:Z67" si="26">IFERROR((C37-C7)/C7,"NO")</f>
        <v>0</v>
      </c>
      <c r="D67" s="65">
        <f t="shared" si="26"/>
        <v>0</v>
      </c>
      <c r="E67" s="65">
        <f t="shared" si="26"/>
        <v>0</v>
      </c>
      <c r="F67" s="65">
        <f t="shared" si="26"/>
        <v>0</v>
      </c>
      <c r="G67" s="65">
        <f t="shared" si="26"/>
        <v>0</v>
      </c>
      <c r="H67" s="65">
        <f t="shared" si="26"/>
        <v>0</v>
      </c>
      <c r="I67" s="65">
        <f t="shared" si="26"/>
        <v>0</v>
      </c>
      <c r="J67" s="65">
        <f t="shared" si="26"/>
        <v>0</v>
      </c>
      <c r="K67" s="65">
        <f t="shared" si="26"/>
        <v>0</v>
      </c>
      <c r="L67" s="65">
        <f t="shared" si="26"/>
        <v>0</v>
      </c>
      <c r="M67" s="65">
        <f t="shared" si="26"/>
        <v>0</v>
      </c>
      <c r="N67" s="65">
        <f t="shared" si="26"/>
        <v>0</v>
      </c>
      <c r="O67" s="65">
        <f t="shared" si="26"/>
        <v>0</v>
      </c>
      <c r="P67" s="65">
        <f t="shared" si="26"/>
        <v>0</v>
      </c>
      <c r="Q67" s="65">
        <f t="shared" si="26"/>
        <v>0</v>
      </c>
      <c r="R67" s="65">
        <f t="shared" si="26"/>
        <v>0</v>
      </c>
      <c r="S67" s="65">
        <f t="shared" si="26"/>
        <v>0</v>
      </c>
      <c r="T67" s="65">
        <f t="shared" si="26"/>
        <v>0</v>
      </c>
      <c r="U67" s="65">
        <f t="shared" si="26"/>
        <v>0</v>
      </c>
      <c r="V67" s="65">
        <f t="shared" si="26"/>
        <v>0</v>
      </c>
      <c r="W67" s="65" t="str">
        <f t="shared" si="26"/>
        <v>NO</v>
      </c>
      <c r="X67" s="65" t="str">
        <f t="shared" si="26"/>
        <v>NO</v>
      </c>
      <c r="Y67" s="65" t="str">
        <f t="shared" si="26"/>
        <v>NO</v>
      </c>
      <c r="Z67" s="65" t="str">
        <f t="shared" si="26"/>
        <v>NO</v>
      </c>
      <c r="AA67" s="65" t="str">
        <f t="shared" si="20"/>
        <v>NO</v>
      </c>
      <c r="AB67" s="65" t="str">
        <f t="shared" si="20"/>
        <v>NO</v>
      </c>
      <c r="AC67" s="65" t="str">
        <f t="shared" si="20"/>
        <v>NO</v>
      </c>
      <c r="AD67" s="65" t="str">
        <f t="shared" ref="AD67" si="27">IFERROR((AD37-AD7)/AD7,"NO")</f>
        <v>NO</v>
      </c>
    </row>
    <row r="68" spans="2:30" x14ac:dyDescent="0.2">
      <c r="B68" s="89" t="s">
        <v>27</v>
      </c>
      <c r="C68" s="65">
        <f t="shared" ref="C68:Z68" si="28">IFERROR((C38-C8)/C8,"NO")</f>
        <v>0</v>
      </c>
      <c r="D68" s="65">
        <f t="shared" si="28"/>
        <v>0</v>
      </c>
      <c r="E68" s="65">
        <f t="shared" si="28"/>
        <v>0</v>
      </c>
      <c r="F68" s="65">
        <f t="shared" si="28"/>
        <v>0</v>
      </c>
      <c r="G68" s="65">
        <f t="shared" si="28"/>
        <v>0</v>
      </c>
      <c r="H68" s="65">
        <f t="shared" si="28"/>
        <v>0</v>
      </c>
      <c r="I68" s="65">
        <f t="shared" si="28"/>
        <v>0</v>
      </c>
      <c r="J68" s="65">
        <f t="shared" si="28"/>
        <v>0</v>
      </c>
      <c r="K68" s="65">
        <f t="shared" si="28"/>
        <v>0</v>
      </c>
      <c r="L68" s="65">
        <f t="shared" si="28"/>
        <v>0</v>
      </c>
      <c r="M68" s="65">
        <f t="shared" si="28"/>
        <v>0</v>
      </c>
      <c r="N68" s="65">
        <f t="shared" si="28"/>
        <v>0</v>
      </c>
      <c r="O68" s="65">
        <f t="shared" si="28"/>
        <v>0</v>
      </c>
      <c r="P68" s="65">
        <f t="shared" si="28"/>
        <v>0</v>
      </c>
      <c r="Q68" s="65">
        <f t="shared" si="28"/>
        <v>0</v>
      </c>
      <c r="R68" s="65">
        <f t="shared" si="28"/>
        <v>0</v>
      </c>
      <c r="S68" s="65">
        <f t="shared" si="28"/>
        <v>0</v>
      </c>
      <c r="T68" s="65">
        <f t="shared" si="28"/>
        <v>0</v>
      </c>
      <c r="U68" s="65">
        <f t="shared" si="28"/>
        <v>0</v>
      </c>
      <c r="V68" s="65">
        <f t="shared" si="28"/>
        <v>0</v>
      </c>
      <c r="W68" s="65">
        <f t="shared" si="28"/>
        <v>0</v>
      </c>
      <c r="X68" s="65">
        <f t="shared" si="28"/>
        <v>0</v>
      </c>
      <c r="Y68" s="65">
        <f t="shared" si="28"/>
        <v>0</v>
      </c>
      <c r="Z68" s="65">
        <f t="shared" si="28"/>
        <v>0</v>
      </c>
      <c r="AA68" s="65">
        <f t="shared" si="20"/>
        <v>0</v>
      </c>
      <c r="AB68" s="65">
        <f t="shared" si="20"/>
        <v>0</v>
      </c>
      <c r="AC68" s="65">
        <f t="shared" si="20"/>
        <v>0</v>
      </c>
      <c r="AD68" s="65">
        <f t="shared" ref="AD68" si="29">IFERROR((AD38-AD8)/AD8,"NO")</f>
        <v>0</v>
      </c>
    </row>
    <row r="69" spans="2:30" x14ac:dyDescent="0.2">
      <c r="B69" s="5" t="s">
        <v>28</v>
      </c>
      <c r="C69" s="65">
        <f t="shared" ref="C69:Z69" si="30">IFERROR((C39-C9)/C9,"NO")</f>
        <v>0</v>
      </c>
      <c r="D69" s="65">
        <f t="shared" si="30"/>
        <v>0</v>
      </c>
      <c r="E69" s="65">
        <f t="shared" si="30"/>
        <v>0</v>
      </c>
      <c r="F69" s="65">
        <f t="shared" si="30"/>
        <v>0</v>
      </c>
      <c r="G69" s="65">
        <f t="shared" si="30"/>
        <v>0</v>
      </c>
      <c r="H69" s="65">
        <f t="shared" si="30"/>
        <v>0</v>
      </c>
      <c r="I69" s="65">
        <f t="shared" si="30"/>
        <v>0</v>
      </c>
      <c r="J69" s="65">
        <f t="shared" si="30"/>
        <v>0</v>
      </c>
      <c r="K69" s="65">
        <f t="shared" si="30"/>
        <v>0</v>
      </c>
      <c r="L69" s="65">
        <f t="shared" si="30"/>
        <v>0</v>
      </c>
      <c r="M69" s="65">
        <f t="shared" si="30"/>
        <v>0</v>
      </c>
      <c r="N69" s="65">
        <f t="shared" si="30"/>
        <v>0</v>
      </c>
      <c r="O69" s="65">
        <f t="shared" si="30"/>
        <v>0</v>
      </c>
      <c r="P69" s="65">
        <f t="shared" si="30"/>
        <v>0</v>
      </c>
      <c r="Q69" s="65" t="str">
        <f t="shared" si="30"/>
        <v>NO</v>
      </c>
      <c r="R69" s="65" t="str">
        <f t="shared" si="30"/>
        <v>NO</v>
      </c>
      <c r="S69" s="65" t="str">
        <f t="shared" si="30"/>
        <v>NO</v>
      </c>
      <c r="T69" s="65" t="str">
        <f t="shared" si="30"/>
        <v>NO</v>
      </c>
      <c r="U69" s="65" t="str">
        <f t="shared" si="30"/>
        <v>NO</v>
      </c>
      <c r="V69" s="65" t="str">
        <f t="shared" si="30"/>
        <v>NO</v>
      </c>
      <c r="W69" s="65" t="str">
        <f t="shared" si="30"/>
        <v>NO</v>
      </c>
      <c r="X69" s="65" t="str">
        <f t="shared" si="30"/>
        <v>NO</v>
      </c>
      <c r="Y69" s="65" t="str">
        <f t="shared" si="30"/>
        <v>NO</v>
      </c>
      <c r="Z69" s="65" t="str">
        <f t="shared" si="30"/>
        <v>NO</v>
      </c>
      <c r="AA69" s="65" t="str">
        <f t="shared" si="20"/>
        <v>NO</v>
      </c>
      <c r="AB69" s="65" t="str">
        <f t="shared" si="20"/>
        <v>NO</v>
      </c>
      <c r="AC69" s="65" t="str">
        <f t="shared" si="20"/>
        <v>NO</v>
      </c>
      <c r="AD69" s="65" t="str">
        <f t="shared" ref="AD69" si="31">IFERROR((AD39-AD9)/AD9,"NO")</f>
        <v>NO</v>
      </c>
    </row>
    <row r="70" spans="2:30" x14ac:dyDescent="0.2">
      <c r="B70" s="89" t="s">
        <v>29</v>
      </c>
      <c r="C70" s="65">
        <f t="shared" ref="C70:Z70" si="32">IFERROR((C40-C10)/C10,"NO")</f>
        <v>0</v>
      </c>
      <c r="D70" s="65">
        <f t="shared" si="32"/>
        <v>0</v>
      </c>
      <c r="E70" s="65">
        <f t="shared" si="32"/>
        <v>0</v>
      </c>
      <c r="F70" s="65">
        <f t="shared" si="32"/>
        <v>0</v>
      </c>
      <c r="G70" s="65">
        <f t="shared" si="32"/>
        <v>0</v>
      </c>
      <c r="H70" s="65">
        <f t="shared" si="32"/>
        <v>0</v>
      </c>
      <c r="I70" s="65">
        <f t="shared" si="32"/>
        <v>0</v>
      </c>
      <c r="J70" s="65">
        <f t="shared" si="32"/>
        <v>0</v>
      </c>
      <c r="K70" s="65">
        <f t="shared" si="32"/>
        <v>0</v>
      </c>
      <c r="L70" s="65">
        <f t="shared" si="32"/>
        <v>0</v>
      </c>
      <c r="M70" s="65">
        <f t="shared" si="32"/>
        <v>0</v>
      </c>
      <c r="N70" s="65">
        <f t="shared" si="32"/>
        <v>0</v>
      </c>
      <c r="O70" s="65">
        <f t="shared" si="32"/>
        <v>0</v>
      </c>
      <c r="P70" s="65">
        <f t="shared" si="32"/>
        <v>0</v>
      </c>
      <c r="Q70" s="65" t="str">
        <f t="shared" si="32"/>
        <v>NO</v>
      </c>
      <c r="R70" s="65" t="str">
        <f t="shared" si="32"/>
        <v>NO</v>
      </c>
      <c r="S70" s="65" t="str">
        <f t="shared" si="32"/>
        <v>NO</v>
      </c>
      <c r="T70" s="65" t="str">
        <f t="shared" si="32"/>
        <v>NO</v>
      </c>
      <c r="U70" s="65" t="str">
        <f t="shared" si="32"/>
        <v>NO</v>
      </c>
      <c r="V70" s="65" t="str">
        <f t="shared" si="32"/>
        <v>NO</v>
      </c>
      <c r="W70" s="65" t="str">
        <f t="shared" si="32"/>
        <v>NO</v>
      </c>
      <c r="X70" s="65" t="str">
        <f t="shared" si="32"/>
        <v>NO</v>
      </c>
      <c r="Y70" s="65" t="str">
        <f t="shared" si="32"/>
        <v>NO</v>
      </c>
      <c r="Z70" s="65" t="str">
        <f t="shared" si="32"/>
        <v>NO</v>
      </c>
      <c r="AA70" s="65" t="str">
        <f t="shared" si="20"/>
        <v>NO</v>
      </c>
      <c r="AB70" s="65" t="str">
        <f t="shared" si="20"/>
        <v>NO</v>
      </c>
      <c r="AC70" s="65" t="str">
        <f t="shared" si="20"/>
        <v>NO</v>
      </c>
      <c r="AD70" s="65" t="str">
        <f t="shared" ref="AD70" si="33">IFERROR((AD40-AD10)/AD10,"NO")</f>
        <v>NO</v>
      </c>
    </row>
    <row r="71" spans="2:30" x14ac:dyDescent="0.2">
      <c r="B71" s="89" t="s">
        <v>30</v>
      </c>
      <c r="C71" s="65">
        <f t="shared" ref="C71:Z71" si="34">IFERROR((C41-C11)/C11,"NO")</f>
        <v>0</v>
      </c>
      <c r="D71" s="65">
        <f t="shared" si="34"/>
        <v>0</v>
      </c>
      <c r="E71" s="65">
        <f t="shared" si="34"/>
        <v>0</v>
      </c>
      <c r="F71" s="65">
        <f t="shared" si="34"/>
        <v>0</v>
      </c>
      <c r="G71" s="65">
        <f t="shared" si="34"/>
        <v>0</v>
      </c>
      <c r="H71" s="65">
        <f t="shared" si="34"/>
        <v>0</v>
      </c>
      <c r="I71" s="65">
        <f t="shared" si="34"/>
        <v>0</v>
      </c>
      <c r="J71" s="65">
        <f t="shared" si="34"/>
        <v>0</v>
      </c>
      <c r="K71" s="65">
        <f t="shared" si="34"/>
        <v>0</v>
      </c>
      <c r="L71" s="65">
        <f t="shared" si="34"/>
        <v>0</v>
      </c>
      <c r="M71" s="65">
        <f t="shared" si="34"/>
        <v>0</v>
      </c>
      <c r="N71" s="65">
        <f t="shared" si="34"/>
        <v>0</v>
      </c>
      <c r="O71" s="65">
        <f t="shared" si="34"/>
        <v>0</v>
      </c>
      <c r="P71" s="65" t="str">
        <f t="shared" si="34"/>
        <v>NO</v>
      </c>
      <c r="Q71" s="65" t="str">
        <f t="shared" si="34"/>
        <v>NO</v>
      </c>
      <c r="R71" s="65" t="str">
        <f t="shared" si="34"/>
        <v>NO</v>
      </c>
      <c r="S71" s="65" t="str">
        <f t="shared" si="34"/>
        <v>NO</v>
      </c>
      <c r="T71" s="65" t="str">
        <f t="shared" si="34"/>
        <v>NO</v>
      </c>
      <c r="U71" s="65" t="str">
        <f t="shared" si="34"/>
        <v>NO</v>
      </c>
      <c r="V71" s="65" t="str">
        <f t="shared" si="34"/>
        <v>NO</v>
      </c>
      <c r="W71" s="65" t="str">
        <f t="shared" si="34"/>
        <v>NO</v>
      </c>
      <c r="X71" s="65" t="str">
        <f t="shared" si="34"/>
        <v>NO</v>
      </c>
      <c r="Y71" s="65" t="str">
        <f t="shared" si="34"/>
        <v>NO</v>
      </c>
      <c r="Z71" s="65" t="str">
        <f t="shared" si="34"/>
        <v>NO</v>
      </c>
      <c r="AA71" s="65" t="str">
        <f t="shared" si="20"/>
        <v>NO</v>
      </c>
      <c r="AB71" s="65" t="str">
        <f t="shared" si="20"/>
        <v>NO</v>
      </c>
      <c r="AC71" s="65" t="str">
        <f t="shared" si="20"/>
        <v>NO</v>
      </c>
      <c r="AD71" s="65" t="str">
        <f t="shared" ref="AD71" si="35">IFERROR((AD41-AD11)/AD11,"NO")</f>
        <v>NO</v>
      </c>
    </row>
    <row r="72" spans="2:30" x14ac:dyDescent="0.2">
      <c r="B72" s="5" t="s">
        <v>133</v>
      </c>
      <c r="C72" s="65">
        <f t="shared" ref="C72:Z72" si="36">IFERROR((C42-C12)/C12,"NO")</f>
        <v>0</v>
      </c>
      <c r="D72" s="65">
        <f t="shared" si="36"/>
        <v>0</v>
      </c>
      <c r="E72" s="65">
        <f t="shared" si="36"/>
        <v>0</v>
      </c>
      <c r="F72" s="65">
        <f t="shared" si="36"/>
        <v>0</v>
      </c>
      <c r="G72" s="65">
        <f t="shared" si="36"/>
        <v>0</v>
      </c>
      <c r="H72" s="65">
        <f t="shared" si="36"/>
        <v>0</v>
      </c>
      <c r="I72" s="65">
        <f t="shared" si="36"/>
        <v>0</v>
      </c>
      <c r="J72" s="65">
        <f t="shared" si="36"/>
        <v>0</v>
      </c>
      <c r="K72" s="65">
        <f t="shared" si="36"/>
        <v>0</v>
      </c>
      <c r="L72" s="65">
        <f t="shared" si="36"/>
        <v>0</v>
      </c>
      <c r="M72" s="65">
        <f t="shared" si="36"/>
        <v>0</v>
      </c>
      <c r="N72" s="65">
        <f t="shared" si="36"/>
        <v>0</v>
      </c>
      <c r="O72" s="65" t="str">
        <f t="shared" si="36"/>
        <v>NO</v>
      </c>
      <c r="P72" s="65" t="str">
        <f t="shared" si="36"/>
        <v>NO</v>
      </c>
      <c r="Q72" s="65" t="str">
        <f t="shared" si="36"/>
        <v>NO</v>
      </c>
      <c r="R72" s="65" t="str">
        <f t="shared" si="36"/>
        <v>NO</v>
      </c>
      <c r="S72" s="65" t="str">
        <f t="shared" si="36"/>
        <v>NO</v>
      </c>
      <c r="T72" s="65" t="str">
        <f t="shared" si="36"/>
        <v>NO</v>
      </c>
      <c r="U72" s="65" t="str">
        <f t="shared" si="36"/>
        <v>NO</v>
      </c>
      <c r="V72" s="65" t="str">
        <f t="shared" si="36"/>
        <v>NO</v>
      </c>
      <c r="W72" s="65" t="str">
        <f t="shared" si="36"/>
        <v>NO</v>
      </c>
      <c r="X72" s="65" t="str">
        <f t="shared" si="36"/>
        <v>NO</v>
      </c>
      <c r="Y72" s="65" t="str">
        <f t="shared" si="36"/>
        <v>NO</v>
      </c>
      <c r="Z72" s="65" t="str">
        <f t="shared" si="36"/>
        <v>NO</v>
      </c>
      <c r="AA72" s="65" t="str">
        <f t="shared" si="20"/>
        <v>NO</v>
      </c>
      <c r="AB72" s="65" t="str">
        <f t="shared" si="20"/>
        <v>NO</v>
      </c>
      <c r="AC72" s="65" t="str">
        <f t="shared" si="20"/>
        <v>NO</v>
      </c>
      <c r="AD72" s="65" t="str">
        <f t="shared" ref="AD72" si="37">IFERROR((AD42-AD12)/AD12,"NO")</f>
        <v>NO</v>
      </c>
    </row>
    <row r="73" spans="2:30" x14ac:dyDescent="0.2">
      <c r="B73" s="5" t="s">
        <v>32</v>
      </c>
      <c r="C73" s="65">
        <f>IFERROR((C43-C13)/C13,"NO")</f>
        <v>4.1847217361544236E-3</v>
      </c>
      <c r="D73" s="65">
        <f t="shared" ref="D73:Z73" si="38">IFERROR((D43-D13)/D13,"NO")</f>
        <v>4.9051547265560628E-3</v>
      </c>
      <c r="E73" s="65">
        <f t="shared" si="38"/>
        <v>4.9571266051718537E-3</v>
      </c>
      <c r="F73" s="65">
        <f t="shared" si="38"/>
        <v>4.9088960716882658E-3</v>
      </c>
      <c r="G73" s="65">
        <f t="shared" si="38"/>
        <v>4.6275739731909838E-3</v>
      </c>
      <c r="H73" s="65">
        <f t="shared" si="38"/>
        <v>5.5639409334031489E-3</v>
      </c>
      <c r="I73" s="65">
        <f t="shared" si="38"/>
        <v>4.7231365898342068E-3</v>
      </c>
      <c r="J73" s="65">
        <f t="shared" si="38"/>
        <v>5.8216248078990004E-3</v>
      </c>
      <c r="K73" s="65">
        <f t="shared" si="38"/>
        <v>7.6041697402643446E-3</v>
      </c>
      <c r="L73" s="65">
        <f t="shared" si="38"/>
        <v>1.1487420161441574E-2</v>
      </c>
      <c r="M73" s="65">
        <f t="shared" si="38"/>
        <v>7.7282438477474227E-3</v>
      </c>
      <c r="N73" s="65">
        <f t="shared" si="38"/>
        <v>1.4203170475383444E-2</v>
      </c>
      <c r="O73" s="65">
        <f>IFERROR((O43-O13)/O13,"NO")</f>
        <v>1.9185187511680055E-2</v>
      </c>
      <c r="P73" s="65">
        <f t="shared" si="38"/>
        <v>2.2133602142630337E-2</v>
      </c>
      <c r="Q73" s="65">
        <f t="shared" si="38"/>
        <v>2.178457766550685E-2</v>
      </c>
      <c r="R73" s="65">
        <f t="shared" si="38"/>
        <v>2.0348567576952997E-2</v>
      </c>
      <c r="S73" s="65">
        <f t="shared" si="38"/>
        <v>2.1121168457536161E-2</v>
      </c>
      <c r="T73" s="65">
        <f t="shared" si="38"/>
        <v>2.0772722547508986E-2</v>
      </c>
      <c r="U73" s="65">
        <f t="shared" si="38"/>
        <v>1.6336632755542868E-2</v>
      </c>
      <c r="V73" s="65">
        <f t="shared" si="38"/>
        <v>1.8137079664027056E-2</v>
      </c>
      <c r="W73" s="65">
        <f t="shared" si="38"/>
        <v>1.7587890896530921E-2</v>
      </c>
      <c r="X73" s="65">
        <f t="shared" si="38"/>
        <v>1.9121410212590933E-2</v>
      </c>
      <c r="Y73" s="65">
        <f t="shared" si="38"/>
        <v>2.0051125043086527E-2</v>
      </c>
      <c r="Z73" s="65">
        <f t="shared" si="38"/>
        <v>3.0736004943426216E-2</v>
      </c>
      <c r="AA73" s="65">
        <f t="shared" si="20"/>
        <v>1.8765872764150822E-2</v>
      </c>
      <c r="AB73" s="65">
        <f t="shared" si="20"/>
        <v>1.7979007689260543E-2</v>
      </c>
      <c r="AC73" s="65">
        <f t="shared" si="20"/>
        <v>2.5034280121163596E-2</v>
      </c>
      <c r="AD73" s="65">
        <f t="shared" ref="AD73" si="39">IFERROR((AD43-AD13)/AD13,"NO")</f>
        <v>0.36410258397909073</v>
      </c>
    </row>
    <row r="74" spans="2:30" x14ac:dyDescent="0.2">
      <c r="B74" s="89" t="s">
        <v>33</v>
      </c>
      <c r="C74" s="65">
        <f t="shared" ref="C74:Z74" si="40">IFERROR((C44-C14)/C14,"NO")</f>
        <v>0</v>
      </c>
      <c r="D74" s="65">
        <f t="shared" si="40"/>
        <v>0</v>
      </c>
      <c r="E74" s="65">
        <f t="shared" si="40"/>
        <v>0</v>
      </c>
      <c r="F74" s="65">
        <f t="shared" si="40"/>
        <v>0</v>
      </c>
      <c r="G74" s="65">
        <f t="shared" si="40"/>
        <v>0</v>
      </c>
      <c r="H74" s="65">
        <f t="shared" si="40"/>
        <v>0</v>
      </c>
      <c r="I74" s="65">
        <f t="shared" si="40"/>
        <v>0</v>
      </c>
      <c r="J74" s="65">
        <f t="shared" si="40"/>
        <v>0</v>
      </c>
      <c r="K74" s="65">
        <f t="shared" si="40"/>
        <v>0</v>
      </c>
      <c r="L74" s="65">
        <f t="shared" si="40"/>
        <v>0</v>
      </c>
      <c r="M74" s="65">
        <f t="shared" si="40"/>
        <v>0</v>
      </c>
      <c r="N74" s="65">
        <f t="shared" si="40"/>
        <v>0</v>
      </c>
      <c r="O74" s="65">
        <f t="shared" si="40"/>
        <v>0</v>
      </c>
      <c r="P74" s="65">
        <f t="shared" si="40"/>
        <v>0</v>
      </c>
      <c r="Q74" s="65">
        <f t="shared" si="40"/>
        <v>0</v>
      </c>
      <c r="R74" s="65">
        <f t="shared" si="40"/>
        <v>0</v>
      </c>
      <c r="S74" s="65">
        <f t="shared" si="40"/>
        <v>0</v>
      </c>
      <c r="T74" s="65">
        <f t="shared" si="40"/>
        <v>0</v>
      </c>
      <c r="U74" s="65">
        <f t="shared" si="40"/>
        <v>0</v>
      </c>
      <c r="V74" s="65">
        <f t="shared" si="40"/>
        <v>0</v>
      </c>
      <c r="W74" s="65">
        <f t="shared" si="40"/>
        <v>0</v>
      </c>
      <c r="X74" s="65">
        <f t="shared" si="40"/>
        <v>0</v>
      </c>
      <c r="Y74" s="65">
        <f t="shared" si="40"/>
        <v>0</v>
      </c>
      <c r="Z74" s="65">
        <f t="shared" si="40"/>
        <v>0</v>
      </c>
      <c r="AA74" s="65">
        <f t="shared" si="20"/>
        <v>0</v>
      </c>
      <c r="AB74" s="65">
        <f t="shared" si="20"/>
        <v>0</v>
      </c>
      <c r="AC74" s="65">
        <f t="shared" si="20"/>
        <v>0</v>
      </c>
      <c r="AD74" s="65">
        <f t="shared" ref="AD74" si="41">IFERROR((AD44-AD14)/AD14,"NO")</f>
        <v>0</v>
      </c>
    </row>
    <row r="75" spans="2:30" x14ac:dyDescent="0.2">
      <c r="B75" s="89" t="s">
        <v>34</v>
      </c>
      <c r="C75" s="65">
        <f t="shared" ref="C75:Z75" si="42">IFERROR((C45-C15)/C15,"NO")</f>
        <v>6.6472152404100829E-2</v>
      </c>
      <c r="D75" s="65">
        <f t="shared" si="42"/>
        <v>7.442836823237764E-2</v>
      </c>
      <c r="E75" s="65">
        <f t="shared" si="42"/>
        <v>7.4716738045130945E-2</v>
      </c>
      <c r="F75" s="65">
        <f t="shared" si="42"/>
        <v>6.7222884582123402E-2</v>
      </c>
      <c r="G75" s="65">
        <f t="shared" si="42"/>
        <v>6.3736033537490244E-2</v>
      </c>
      <c r="H75" s="65">
        <f t="shared" si="42"/>
        <v>4.9143938490990018E-2</v>
      </c>
      <c r="I75" s="65">
        <f t="shared" si="42"/>
        <v>4.9815577488392764E-2</v>
      </c>
      <c r="J75" s="65">
        <f t="shared" si="42"/>
        <v>5.7074458297399044E-2</v>
      </c>
      <c r="K75" s="65">
        <f t="shared" si="42"/>
        <v>6.6574143688460985E-2</v>
      </c>
      <c r="L75" s="65">
        <f t="shared" si="42"/>
        <v>7.0689034960706373E-2</v>
      </c>
      <c r="M75" s="65">
        <f t="shared" si="42"/>
        <v>6.9544319023681925E-2</v>
      </c>
      <c r="N75" s="65">
        <f t="shared" si="42"/>
        <v>7.2113447640648837E-2</v>
      </c>
      <c r="O75" s="65">
        <f t="shared" si="42"/>
        <v>7.6075696635240858E-2</v>
      </c>
      <c r="P75" s="65">
        <f t="shared" si="42"/>
        <v>8.3929215293128176E-2</v>
      </c>
      <c r="Q75" s="65">
        <f t="shared" si="42"/>
        <v>8.4426562985015371E-2</v>
      </c>
      <c r="R75" s="65">
        <f t="shared" si="42"/>
        <v>8.9722810386305099E-2</v>
      </c>
      <c r="S75" s="65">
        <f t="shared" si="42"/>
        <v>8.1188840054101347E-2</v>
      </c>
      <c r="T75" s="65">
        <f t="shared" si="42"/>
        <v>8.1832120462195387E-2</v>
      </c>
      <c r="U75" s="65">
        <f t="shared" si="42"/>
        <v>7.2212113016704715E-2</v>
      </c>
      <c r="V75" s="65">
        <f t="shared" si="42"/>
        <v>7.7266503703785697E-2</v>
      </c>
      <c r="W75" s="65">
        <f t="shared" si="42"/>
        <v>7.1540969947215316E-2</v>
      </c>
      <c r="X75" s="65">
        <f t="shared" si="42"/>
        <v>8.0353177879470994E-2</v>
      </c>
      <c r="Y75" s="65">
        <f t="shared" si="42"/>
        <v>8.7363752742299919E-2</v>
      </c>
      <c r="Z75" s="65">
        <f t="shared" si="42"/>
        <v>9.0184611185226859E-2</v>
      </c>
      <c r="AA75" s="65">
        <f t="shared" si="20"/>
        <v>8.6326355334948604E-2</v>
      </c>
      <c r="AB75" s="65">
        <f t="shared" si="20"/>
        <v>8.801384756060486E-2</v>
      </c>
      <c r="AC75" s="65">
        <f t="shared" si="20"/>
        <v>9.9980402235003416E-2</v>
      </c>
      <c r="AD75" s="65">
        <f t="shared" ref="AD75" si="43">IFERROR((AD45-AD15)/AD15,"NO")</f>
        <v>1.5465173322283012</v>
      </c>
    </row>
    <row r="76" spans="2:30" x14ac:dyDescent="0.2">
      <c r="B76" s="89" t="s">
        <v>35</v>
      </c>
      <c r="C76" s="65">
        <f t="shared" ref="C76:Z76" si="44">IFERROR((C46-C16)/C16,"NO")</f>
        <v>0</v>
      </c>
      <c r="D76" s="65">
        <f t="shared" si="44"/>
        <v>0</v>
      </c>
      <c r="E76" s="65">
        <f t="shared" si="44"/>
        <v>0</v>
      </c>
      <c r="F76" s="65">
        <f t="shared" si="44"/>
        <v>0</v>
      </c>
      <c r="G76" s="65">
        <f t="shared" si="44"/>
        <v>0</v>
      </c>
      <c r="H76" s="65">
        <f t="shared" si="44"/>
        <v>0</v>
      </c>
      <c r="I76" s="65">
        <f t="shared" si="44"/>
        <v>0</v>
      </c>
      <c r="J76" s="65">
        <f t="shared" si="44"/>
        <v>0</v>
      </c>
      <c r="K76" s="65">
        <f t="shared" si="44"/>
        <v>0</v>
      </c>
      <c r="L76" s="65">
        <f t="shared" si="44"/>
        <v>0</v>
      </c>
      <c r="M76" s="65">
        <f t="shared" si="44"/>
        <v>0</v>
      </c>
      <c r="N76" s="65">
        <f t="shared" si="44"/>
        <v>0</v>
      </c>
      <c r="O76" s="65">
        <f t="shared" si="44"/>
        <v>0</v>
      </c>
      <c r="P76" s="65">
        <f t="shared" si="44"/>
        <v>0</v>
      </c>
      <c r="Q76" s="65">
        <f t="shared" si="44"/>
        <v>0</v>
      </c>
      <c r="R76" s="65">
        <f t="shared" si="44"/>
        <v>0</v>
      </c>
      <c r="S76" s="65">
        <f t="shared" si="44"/>
        <v>0</v>
      </c>
      <c r="T76" s="65">
        <f>IFERROR((T46-T16)/T16,"NO")</f>
        <v>-1.1993791171263632E-16</v>
      </c>
      <c r="U76" s="65">
        <f t="shared" si="44"/>
        <v>0</v>
      </c>
      <c r="V76" s="65">
        <f t="shared" si="44"/>
        <v>0</v>
      </c>
      <c r="W76" s="65">
        <f t="shared" si="44"/>
        <v>0</v>
      </c>
      <c r="X76" s="65">
        <f t="shared" si="44"/>
        <v>0</v>
      </c>
      <c r="Y76" s="65">
        <f t="shared" si="44"/>
        <v>0</v>
      </c>
      <c r="Z76" s="65">
        <f t="shared" si="44"/>
        <v>-3.5258169066580003E-16</v>
      </c>
      <c r="AA76" s="65">
        <f t="shared" si="20"/>
        <v>0</v>
      </c>
      <c r="AB76" s="65">
        <f t="shared" si="20"/>
        <v>0</v>
      </c>
      <c r="AC76" s="65">
        <f t="shared" si="20"/>
        <v>0</v>
      </c>
      <c r="AD76" s="65">
        <f t="shared" ref="AD76" si="45">IFERROR((AD46-AD16)/AD16,"NO")</f>
        <v>-9.0441555167897138E-4</v>
      </c>
    </row>
    <row r="77" spans="2:30" x14ac:dyDescent="0.2">
      <c r="B77" s="89" t="s">
        <v>135</v>
      </c>
      <c r="C77" s="65" t="str">
        <f t="shared" ref="C77:Z77" si="46">IFERROR((C47-C17)/C17,"NO")</f>
        <v>NO</v>
      </c>
      <c r="D77" s="65" t="str">
        <f t="shared" si="46"/>
        <v>NO</v>
      </c>
      <c r="E77" s="65" t="str">
        <f t="shared" si="46"/>
        <v>NO</v>
      </c>
      <c r="F77" s="65" t="str">
        <f t="shared" si="46"/>
        <v>NO</v>
      </c>
      <c r="G77" s="65" t="str">
        <f t="shared" si="46"/>
        <v>NO</v>
      </c>
      <c r="H77" s="65" t="str">
        <f t="shared" si="46"/>
        <v>NO</v>
      </c>
      <c r="I77" s="65" t="str">
        <f t="shared" si="46"/>
        <v>NO</v>
      </c>
      <c r="J77" s="65" t="str">
        <f t="shared" si="46"/>
        <v>NO</v>
      </c>
      <c r="K77" s="65" t="str">
        <f t="shared" si="46"/>
        <v>NO</v>
      </c>
      <c r="L77" s="65" t="str">
        <f t="shared" si="46"/>
        <v>NO</v>
      </c>
      <c r="M77" s="65" t="str">
        <f t="shared" si="46"/>
        <v>NO</v>
      </c>
      <c r="N77" s="65" t="str">
        <f t="shared" si="46"/>
        <v>NO</v>
      </c>
      <c r="O77" s="65" t="str">
        <f t="shared" si="46"/>
        <v>NO</v>
      </c>
      <c r="P77" s="65" t="str">
        <f t="shared" si="46"/>
        <v>NO</v>
      </c>
      <c r="Q77" s="65" t="str">
        <f t="shared" si="46"/>
        <v>NO</v>
      </c>
      <c r="R77" s="65" t="str">
        <f t="shared" si="46"/>
        <v>NO</v>
      </c>
      <c r="S77" s="65">
        <f t="shared" si="46"/>
        <v>4.415648907953458E-2</v>
      </c>
      <c r="T77" s="65">
        <f t="shared" si="46"/>
        <v>-2.6010563185739216E-2</v>
      </c>
      <c r="U77" s="65">
        <f t="shared" si="46"/>
        <v>-3.0740769557452614E-3</v>
      </c>
      <c r="V77" s="65">
        <f t="shared" si="46"/>
        <v>3.4969763404951357E-3</v>
      </c>
      <c r="W77" s="65">
        <f t="shared" si="46"/>
        <v>4.2387010759100107E-4</v>
      </c>
      <c r="X77" s="65">
        <f t="shared" si="46"/>
        <v>1.2972228278392685E-3</v>
      </c>
      <c r="Y77" s="65">
        <f t="shared" si="46"/>
        <v>1.2856152824676254E-3</v>
      </c>
      <c r="Z77" s="65">
        <f t="shared" si="46"/>
        <v>0.2046063480776629</v>
      </c>
      <c r="AA77" s="65">
        <f t="shared" si="20"/>
        <v>-5.8845765065164892E-3</v>
      </c>
      <c r="AB77" s="65">
        <f t="shared" si="20"/>
        <v>-5.9340218782584574E-2</v>
      </c>
      <c r="AC77" s="65">
        <f t="shared" si="20"/>
        <v>1.3216765568651447E-2</v>
      </c>
      <c r="AD77" s="65">
        <f t="shared" ref="AD77" si="47">IFERROR((AD47-AD17)/AD17,"NO")</f>
        <v>-1.470179004759902E-2</v>
      </c>
    </row>
    <row r="78" spans="2:30" x14ac:dyDescent="0.2">
      <c r="B78" s="5" t="s">
        <v>31</v>
      </c>
      <c r="C78" s="65">
        <f t="shared" ref="C78:Z78" si="48">IFERROR((C48-C18)/C18,"NO")</f>
        <v>0</v>
      </c>
      <c r="D78" s="65">
        <f t="shared" si="48"/>
        <v>0</v>
      </c>
      <c r="E78" s="65">
        <f t="shared" si="48"/>
        <v>0</v>
      </c>
      <c r="F78" s="65">
        <f t="shared" si="48"/>
        <v>0</v>
      </c>
      <c r="G78" s="65">
        <f t="shared" si="48"/>
        <v>0</v>
      </c>
      <c r="H78" s="65">
        <f t="shared" si="48"/>
        <v>0</v>
      </c>
      <c r="I78" s="65">
        <f t="shared" si="48"/>
        <v>0</v>
      </c>
      <c r="J78" s="65">
        <f t="shared" si="48"/>
        <v>0</v>
      </c>
      <c r="K78" s="65">
        <f t="shared" si="48"/>
        <v>0</v>
      </c>
      <c r="L78" s="65">
        <f t="shared" si="48"/>
        <v>0</v>
      </c>
      <c r="M78" s="65">
        <f t="shared" si="48"/>
        <v>0</v>
      </c>
      <c r="N78" s="65">
        <f t="shared" si="48"/>
        <v>0</v>
      </c>
      <c r="O78" s="65">
        <f t="shared" si="48"/>
        <v>0</v>
      </c>
      <c r="P78" s="65">
        <f t="shared" si="48"/>
        <v>0</v>
      </c>
      <c r="Q78" s="65">
        <f t="shared" si="48"/>
        <v>0</v>
      </c>
      <c r="R78" s="65">
        <f t="shared" si="48"/>
        <v>0</v>
      </c>
      <c r="S78" s="65">
        <f t="shared" si="48"/>
        <v>0</v>
      </c>
      <c r="T78" s="65">
        <f t="shared" si="48"/>
        <v>0</v>
      </c>
      <c r="U78" s="65">
        <f t="shared" si="48"/>
        <v>0</v>
      </c>
      <c r="V78" s="65">
        <f t="shared" si="48"/>
        <v>0</v>
      </c>
      <c r="W78" s="65">
        <f t="shared" si="48"/>
        <v>0</v>
      </c>
      <c r="X78" s="65">
        <f t="shared" si="48"/>
        <v>0</v>
      </c>
      <c r="Y78" s="65">
        <f t="shared" si="48"/>
        <v>0</v>
      </c>
      <c r="Z78" s="65">
        <f t="shared" si="48"/>
        <v>0</v>
      </c>
      <c r="AA78" s="65">
        <f t="shared" si="20"/>
        <v>0</v>
      </c>
      <c r="AB78" s="65">
        <f t="shared" si="20"/>
        <v>0</v>
      </c>
      <c r="AC78" s="65">
        <f t="shared" si="20"/>
        <v>0</v>
      </c>
      <c r="AD78" s="65">
        <f t="shared" ref="AD78" si="49">IFERROR((AD48-AD18)/AD18,"NO")</f>
        <v>0</v>
      </c>
    </row>
    <row r="79" spans="2:30" x14ac:dyDescent="0.2">
      <c r="B79" s="5" t="s">
        <v>36</v>
      </c>
      <c r="C79" s="65" t="str">
        <f t="shared" ref="C79:Z79" si="50">IFERROR((C49-C19)/C19,"NO")</f>
        <v>NO</v>
      </c>
      <c r="D79" s="65" t="str">
        <f t="shared" si="50"/>
        <v>NO</v>
      </c>
      <c r="E79" s="65" t="str">
        <f t="shared" si="50"/>
        <v>NO</v>
      </c>
      <c r="F79" s="65">
        <f t="shared" si="50"/>
        <v>4.681091250081777</v>
      </c>
      <c r="G79" s="65">
        <f t="shared" si="50"/>
        <v>1.9348073549997986</v>
      </c>
      <c r="H79" s="65">
        <f t="shared" si="50"/>
        <v>-0.5787893877577811</v>
      </c>
      <c r="I79" s="65">
        <f t="shared" si="50"/>
        <v>-0.4879668636199192</v>
      </c>
      <c r="J79" s="65">
        <f t="shared" si="50"/>
        <v>-0.4633338755400947</v>
      </c>
      <c r="K79" s="65">
        <f t="shared" si="50"/>
        <v>-0.48740093809186302</v>
      </c>
      <c r="L79" s="65">
        <f t="shared" si="50"/>
        <v>-0.4757030139670454</v>
      </c>
      <c r="M79" s="65">
        <f t="shared" si="50"/>
        <v>-0.43861208704457616</v>
      </c>
      <c r="N79" s="65">
        <f t="shared" si="50"/>
        <v>-0.47664212424794067</v>
      </c>
      <c r="O79" s="65">
        <f t="shared" si="50"/>
        <v>-0.35977972639510514</v>
      </c>
      <c r="P79" s="65">
        <f t="shared" si="50"/>
        <v>-0.21083427910081939</v>
      </c>
      <c r="Q79" s="65">
        <f t="shared" si="50"/>
        <v>-9.6952150172620875E-4</v>
      </c>
      <c r="R79" s="65">
        <f t="shared" si="50"/>
        <v>0.26762883992675629</v>
      </c>
      <c r="S79" s="65">
        <f t="shared" si="50"/>
        <v>-4.8967897436874228E-4</v>
      </c>
      <c r="T79" s="65">
        <f t="shared" si="50"/>
        <v>-5.0953861365310622E-4</v>
      </c>
      <c r="U79" s="65">
        <f t="shared" si="50"/>
        <v>0.17388901430550188</v>
      </c>
      <c r="V79" s="65">
        <f t="shared" si="50"/>
        <v>0.1152881850306916</v>
      </c>
      <c r="W79" s="65">
        <f t="shared" si="50"/>
        <v>0.11449563654751661</v>
      </c>
      <c r="X79" s="65">
        <f t="shared" si="50"/>
        <v>0.11979853790016648</v>
      </c>
      <c r="Y79" s="65">
        <f t="shared" si="50"/>
        <v>0.12024393996516021</v>
      </c>
      <c r="Z79" s="65">
        <f t="shared" si="50"/>
        <v>0.11969485444273774</v>
      </c>
      <c r="AA79" s="65">
        <f t="shared" si="20"/>
        <v>0.12528947897440573</v>
      </c>
      <c r="AB79" s="65">
        <f t="shared" si="20"/>
        <v>0.11978582423275</v>
      </c>
      <c r="AC79" s="65">
        <f t="shared" si="20"/>
        <v>0.11361856144045283</v>
      </c>
      <c r="AD79" s="65">
        <f t="shared" ref="AD79" si="51">IFERROR((AD49-AD19)/AD19,"NO")</f>
        <v>0.10767815872319587</v>
      </c>
    </row>
    <row r="80" spans="2:30" x14ac:dyDescent="0.2">
      <c r="B80" s="89" t="s">
        <v>37</v>
      </c>
      <c r="C80" s="65" t="str">
        <f t="shared" ref="C80:Z80" si="52">IFERROR((C50-C20)/C20,"NO")</f>
        <v>NO</v>
      </c>
      <c r="D80" s="65" t="str">
        <f t="shared" si="52"/>
        <v>NO</v>
      </c>
      <c r="E80" s="65" t="str">
        <f t="shared" si="52"/>
        <v>NO</v>
      </c>
      <c r="F80" s="65">
        <f t="shared" si="52"/>
        <v>0</v>
      </c>
      <c r="G80" s="65">
        <f t="shared" si="52"/>
        <v>0</v>
      </c>
      <c r="H80" s="65">
        <f t="shared" si="52"/>
        <v>-0.93512539296137498</v>
      </c>
      <c r="I80" s="65">
        <f t="shared" si="52"/>
        <v>-0.81648911165403248</v>
      </c>
      <c r="J80" s="65">
        <f t="shared" si="52"/>
        <v>-0.80483619056141831</v>
      </c>
      <c r="K80" s="65">
        <f t="shared" si="52"/>
        <v>-0.79466966717115095</v>
      </c>
      <c r="L80" s="65">
        <f t="shared" si="52"/>
        <v>-0.70348909777754109</v>
      </c>
      <c r="M80" s="65">
        <f t="shared" si="52"/>
        <v>-0.61851128085693452</v>
      </c>
      <c r="N80" s="65">
        <f t="shared" si="52"/>
        <v>-0.62769838590128169</v>
      </c>
      <c r="O80" s="65">
        <f t="shared" si="52"/>
        <v>-0.46493669086244382</v>
      </c>
      <c r="P80" s="65">
        <f t="shared" si="52"/>
        <v>-0.26850336835737887</v>
      </c>
      <c r="Q80" s="65">
        <f t="shared" si="52"/>
        <v>-1.236330040063982E-3</v>
      </c>
      <c r="R80" s="65">
        <f t="shared" si="52"/>
        <v>0.3497789159324034</v>
      </c>
      <c r="S80" s="65">
        <f t="shared" si="52"/>
        <v>-5.7988415528268636E-4</v>
      </c>
      <c r="T80" s="65">
        <f t="shared" si="52"/>
        <v>-5.9611023426878228E-4</v>
      </c>
      <c r="U80" s="65">
        <f t="shared" si="52"/>
        <v>0.21604448074561444</v>
      </c>
      <c r="V80" s="65">
        <f t="shared" si="52"/>
        <v>0.150895019044439</v>
      </c>
      <c r="W80" s="65">
        <f t="shared" si="52"/>
        <v>0.15524086010666321</v>
      </c>
      <c r="X80" s="65">
        <f t="shared" si="52"/>
        <v>0.15442300729798911</v>
      </c>
      <c r="Y80" s="65">
        <f t="shared" si="52"/>
        <v>0.15712325388777543</v>
      </c>
      <c r="Z80" s="65">
        <f t="shared" si="52"/>
        <v>0.15796505881359252</v>
      </c>
      <c r="AA80" s="65">
        <f t="shared" si="20"/>
        <v>0.16423463644974595</v>
      </c>
      <c r="AB80" s="65">
        <f t="shared" si="20"/>
        <v>0.16107702992089554</v>
      </c>
      <c r="AC80" s="65">
        <f t="shared" si="20"/>
        <v>0.15387642354888958</v>
      </c>
      <c r="AD80" s="65">
        <f t="shared" ref="AD80" si="53">IFERROR((AD50-AD20)/AD20,"NO")</f>
        <v>0.14830110657712717</v>
      </c>
    </row>
    <row r="81" spans="2:32" x14ac:dyDescent="0.2">
      <c r="B81" s="89" t="s">
        <v>38</v>
      </c>
      <c r="C81" s="65" t="str">
        <f t="shared" ref="C81:Z81" si="54">IFERROR((C51-C21)/C21,"NO")</f>
        <v>NO</v>
      </c>
      <c r="D81" s="65" t="str">
        <f t="shared" si="54"/>
        <v>NO</v>
      </c>
      <c r="E81" s="65" t="str">
        <f t="shared" si="54"/>
        <v>NO</v>
      </c>
      <c r="F81" s="65" t="str">
        <f t="shared" si="54"/>
        <v>NO</v>
      </c>
      <c r="G81" s="65" t="str">
        <f t="shared" si="54"/>
        <v>NO</v>
      </c>
      <c r="H81" s="65" t="str">
        <f t="shared" si="54"/>
        <v>NO</v>
      </c>
      <c r="I81" s="65">
        <f t="shared" si="54"/>
        <v>0</v>
      </c>
      <c r="J81" s="65">
        <f t="shared" si="54"/>
        <v>0</v>
      </c>
      <c r="K81" s="65">
        <f t="shared" si="54"/>
        <v>0</v>
      </c>
      <c r="L81" s="65">
        <f t="shared" si="54"/>
        <v>0</v>
      </c>
      <c r="M81" s="65">
        <f t="shared" si="54"/>
        <v>0</v>
      </c>
      <c r="N81" s="65">
        <f t="shared" si="54"/>
        <v>0</v>
      </c>
      <c r="O81" s="65">
        <f t="shared" si="54"/>
        <v>0</v>
      </c>
      <c r="P81" s="65">
        <f t="shared" si="54"/>
        <v>0</v>
      </c>
      <c r="Q81" s="65">
        <f t="shared" si="54"/>
        <v>0</v>
      </c>
      <c r="R81" s="65">
        <f t="shared" si="54"/>
        <v>0</v>
      </c>
      <c r="S81" s="65">
        <f t="shared" si="54"/>
        <v>0</v>
      </c>
      <c r="T81" s="65">
        <f t="shared" si="54"/>
        <v>0</v>
      </c>
      <c r="U81" s="65">
        <f t="shared" si="54"/>
        <v>0</v>
      </c>
      <c r="V81" s="65">
        <f t="shared" si="54"/>
        <v>0</v>
      </c>
      <c r="W81" s="65">
        <f t="shared" si="54"/>
        <v>0</v>
      </c>
      <c r="X81" s="65">
        <f t="shared" si="54"/>
        <v>0</v>
      </c>
      <c r="Y81" s="65">
        <f t="shared" si="54"/>
        <v>0</v>
      </c>
      <c r="Z81" s="65">
        <f t="shared" si="54"/>
        <v>0</v>
      </c>
      <c r="AA81" s="65">
        <f t="shared" si="20"/>
        <v>0</v>
      </c>
      <c r="AB81" s="65">
        <f t="shared" si="20"/>
        <v>0</v>
      </c>
      <c r="AC81" s="65">
        <f t="shared" si="20"/>
        <v>0</v>
      </c>
      <c r="AD81" s="65">
        <f t="shared" ref="AD81" si="55">IFERROR((AD51-AD21)/AD21,"NO")</f>
        <v>0</v>
      </c>
    </row>
    <row r="82" spans="2:32" x14ac:dyDescent="0.2">
      <c r="B82" s="89" t="s">
        <v>39</v>
      </c>
      <c r="C82" s="65" t="str">
        <f t="shared" ref="C82:Z82" si="56">IFERROR((C52-C22)/C22,"NO")</f>
        <v>NO</v>
      </c>
      <c r="D82" s="65" t="str">
        <f t="shared" si="56"/>
        <v>NO</v>
      </c>
      <c r="E82" s="65" t="str">
        <f t="shared" si="56"/>
        <v>NO</v>
      </c>
      <c r="F82" s="65">
        <f t="shared" si="56"/>
        <v>5.9980764136973921</v>
      </c>
      <c r="G82" s="65">
        <f t="shared" si="56"/>
        <v>2.4990172315156163</v>
      </c>
      <c r="H82" s="65">
        <f t="shared" si="56"/>
        <v>0.49957135615150072</v>
      </c>
      <c r="I82" s="65">
        <f t="shared" si="56"/>
        <v>-1.8646638840846347E-4</v>
      </c>
      <c r="J82" s="65">
        <f t="shared" si="56"/>
        <v>-1.5240572163437586E-4</v>
      </c>
      <c r="K82" s="65">
        <f t="shared" si="56"/>
        <v>-1.1904410492307692E-4</v>
      </c>
      <c r="L82" s="65">
        <f t="shared" si="56"/>
        <v>-1.1107963057502096E-4</v>
      </c>
      <c r="M82" s="65">
        <f t="shared" si="56"/>
        <v>-9.6222166915440143E-5</v>
      </c>
      <c r="N82" s="65">
        <f t="shared" si="56"/>
        <v>-7.6140152120202136E-5</v>
      </c>
      <c r="O82" s="65">
        <f t="shared" si="56"/>
        <v>-6.6397295424148179E-5</v>
      </c>
      <c r="P82" s="65">
        <f t="shared" si="56"/>
        <v>-6.3961949226052056E-5</v>
      </c>
      <c r="Q82" s="65">
        <f t="shared" si="56"/>
        <v>4.2266385773923763E-5</v>
      </c>
      <c r="R82" s="65">
        <f t="shared" si="56"/>
        <v>-1.2610847119712447E-4</v>
      </c>
      <c r="S82" s="65">
        <f t="shared" si="56"/>
        <v>-1.0744280760832885E-4</v>
      </c>
      <c r="T82" s="65">
        <f t="shared" si="56"/>
        <v>-1.0113297279435933E-4</v>
      </c>
      <c r="U82" s="65">
        <f t="shared" si="56"/>
        <v>-1.1349834439816383E-4</v>
      </c>
      <c r="V82" s="65">
        <f t="shared" si="56"/>
        <v>-6.0886672581791527E-2</v>
      </c>
      <c r="W82" s="65">
        <f t="shared" si="56"/>
        <v>-9.0433499489496652E-2</v>
      </c>
      <c r="X82" s="65">
        <f t="shared" si="56"/>
        <v>-5.5044214928007644E-2</v>
      </c>
      <c r="Y82" s="65">
        <f t="shared" si="56"/>
        <v>-6.8753968549680855E-2</v>
      </c>
      <c r="Z82" s="65">
        <f t="shared" si="56"/>
        <v>-8.7956980086549438E-2</v>
      </c>
      <c r="AA82" s="65">
        <f t="shared" si="20"/>
        <v>-0.10644459746340083</v>
      </c>
      <c r="AB82" s="65">
        <f t="shared" si="20"/>
        <v>-0.12460323433007842</v>
      </c>
      <c r="AC82" s="65">
        <f t="shared" si="20"/>
        <v>-0.14255404515747161</v>
      </c>
      <c r="AD82" s="65">
        <f t="shared" ref="AD82" si="57">IFERROR((AD52-AD22)/AD22,"NO")</f>
        <v>-0.16035756465409517</v>
      </c>
    </row>
    <row r="83" spans="2:32" x14ac:dyDescent="0.2">
      <c r="B83" s="5" t="s">
        <v>140</v>
      </c>
      <c r="C83" s="65">
        <f t="shared" ref="C83:Z83" si="58">IFERROR((C53-C23)/C23,"NO")</f>
        <v>0</v>
      </c>
      <c r="D83" s="65">
        <f t="shared" si="58"/>
        <v>0</v>
      </c>
      <c r="E83" s="65">
        <f t="shared" si="58"/>
        <v>0</v>
      </c>
      <c r="F83" s="65">
        <f t="shared" si="58"/>
        <v>0</v>
      </c>
      <c r="G83" s="65">
        <f t="shared" si="58"/>
        <v>0</v>
      </c>
      <c r="H83" s="65">
        <f t="shared" si="58"/>
        <v>0</v>
      </c>
      <c r="I83" s="65">
        <f t="shared" si="58"/>
        <v>0</v>
      </c>
      <c r="J83" s="65">
        <f t="shared" si="58"/>
        <v>0</v>
      </c>
      <c r="K83" s="65">
        <f t="shared" si="58"/>
        <v>0</v>
      </c>
      <c r="L83" s="65">
        <f t="shared" si="58"/>
        <v>0</v>
      </c>
      <c r="M83" s="65">
        <f t="shared" si="58"/>
        <v>0</v>
      </c>
      <c r="N83" s="65">
        <f t="shared" si="58"/>
        <v>0</v>
      </c>
      <c r="O83" s="65">
        <f t="shared" si="58"/>
        <v>0</v>
      </c>
      <c r="P83" s="65">
        <f t="shared" si="58"/>
        <v>0</v>
      </c>
      <c r="Q83" s="65">
        <f t="shared" si="58"/>
        <v>0</v>
      </c>
      <c r="R83" s="65">
        <f t="shared" si="58"/>
        <v>0</v>
      </c>
      <c r="S83" s="65">
        <f t="shared" si="58"/>
        <v>0</v>
      </c>
      <c r="T83" s="65">
        <f t="shared" si="58"/>
        <v>0</v>
      </c>
      <c r="U83" s="65">
        <f t="shared" si="58"/>
        <v>0</v>
      </c>
      <c r="V83" s="65">
        <f t="shared" si="58"/>
        <v>0</v>
      </c>
      <c r="W83" s="65">
        <f t="shared" si="58"/>
        <v>0</v>
      </c>
      <c r="X83" s="65">
        <f t="shared" si="58"/>
        <v>0</v>
      </c>
      <c r="Y83" s="65">
        <f t="shared" si="58"/>
        <v>0</v>
      </c>
      <c r="Z83" s="65">
        <f t="shared" si="58"/>
        <v>0</v>
      </c>
      <c r="AA83" s="65">
        <f t="shared" si="20"/>
        <v>0</v>
      </c>
      <c r="AB83" s="65">
        <f t="shared" si="20"/>
        <v>-2.0484069404625849E-6</v>
      </c>
      <c r="AC83" s="65">
        <f t="shared" si="20"/>
        <v>-5.2407555734329115E-5</v>
      </c>
      <c r="AD83" s="65">
        <f t="shared" ref="AD83" si="59">IFERROR((AD53-AD23)/AD23,"NO")</f>
        <v>-8.6638450605106498E-5</v>
      </c>
    </row>
    <row r="84" spans="2:32" x14ac:dyDescent="0.2">
      <c r="B84" s="89" t="s">
        <v>138</v>
      </c>
      <c r="C84" s="65">
        <f t="shared" ref="C84:Z84" si="60">IFERROR((C54-C24)/C24,"NO")</f>
        <v>0</v>
      </c>
      <c r="D84" s="65">
        <f t="shared" si="60"/>
        <v>0</v>
      </c>
      <c r="E84" s="65">
        <f t="shared" si="60"/>
        <v>0</v>
      </c>
      <c r="F84" s="65">
        <f t="shared" si="60"/>
        <v>0</v>
      </c>
      <c r="G84" s="65">
        <f t="shared" si="60"/>
        <v>0</v>
      </c>
      <c r="H84" s="65">
        <f t="shared" si="60"/>
        <v>0</v>
      </c>
      <c r="I84" s="65">
        <f t="shared" si="60"/>
        <v>0</v>
      </c>
      <c r="J84" s="65">
        <f t="shared" si="60"/>
        <v>0</v>
      </c>
      <c r="K84" s="65">
        <f t="shared" si="60"/>
        <v>0</v>
      </c>
      <c r="L84" s="65">
        <f t="shared" si="60"/>
        <v>0</v>
      </c>
      <c r="M84" s="65">
        <f t="shared" si="60"/>
        <v>0</v>
      </c>
      <c r="N84" s="65">
        <f t="shared" si="60"/>
        <v>0</v>
      </c>
      <c r="O84" s="65">
        <f t="shared" si="60"/>
        <v>0</v>
      </c>
      <c r="P84" s="65">
        <f t="shared" si="60"/>
        <v>0</v>
      </c>
      <c r="Q84" s="65">
        <f t="shared" si="60"/>
        <v>0</v>
      </c>
      <c r="R84" s="65">
        <f t="shared" si="60"/>
        <v>0</v>
      </c>
      <c r="S84" s="65">
        <f t="shared" si="60"/>
        <v>0</v>
      </c>
      <c r="T84" s="65">
        <f t="shared" si="60"/>
        <v>0</v>
      </c>
      <c r="U84" s="65">
        <f t="shared" si="60"/>
        <v>0</v>
      </c>
      <c r="V84" s="65">
        <f t="shared" si="60"/>
        <v>0</v>
      </c>
      <c r="W84" s="65">
        <f t="shared" si="60"/>
        <v>0</v>
      </c>
      <c r="X84" s="65">
        <f t="shared" si="60"/>
        <v>0</v>
      </c>
      <c r="Y84" s="65">
        <f t="shared" si="60"/>
        <v>0</v>
      </c>
      <c r="Z84" s="65">
        <f t="shared" si="60"/>
        <v>0</v>
      </c>
      <c r="AA84" s="65">
        <f t="shared" si="20"/>
        <v>0</v>
      </c>
      <c r="AB84" s="65">
        <f t="shared" si="20"/>
        <v>0</v>
      </c>
      <c r="AC84" s="65">
        <f t="shared" si="20"/>
        <v>0</v>
      </c>
      <c r="AD84" s="65">
        <f t="shared" ref="AD84" si="61">IFERROR((AD54-AD24)/AD24,"NO")</f>
        <v>0</v>
      </c>
    </row>
    <row r="85" spans="2:32" ht="18" x14ac:dyDescent="0.2">
      <c r="B85" s="89" t="s">
        <v>181</v>
      </c>
      <c r="C85" s="65">
        <f t="shared" ref="C85:Z85" si="62">IFERROR((C55-C25)/C25,"NO")</f>
        <v>0</v>
      </c>
      <c r="D85" s="65">
        <f t="shared" si="62"/>
        <v>0</v>
      </c>
      <c r="E85" s="65">
        <f t="shared" si="62"/>
        <v>0</v>
      </c>
      <c r="F85" s="65">
        <f t="shared" si="62"/>
        <v>0</v>
      </c>
      <c r="G85" s="65">
        <f t="shared" si="62"/>
        <v>0</v>
      </c>
      <c r="H85" s="65">
        <f t="shared" si="62"/>
        <v>0</v>
      </c>
      <c r="I85" s="65">
        <f t="shared" si="62"/>
        <v>0</v>
      </c>
      <c r="J85" s="65">
        <f t="shared" si="62"/>
        <v>0</v>
      </c>
      <c r="K85" s="65">
        <f t="shared" si="62"/>
        <v>0</v>
      </c>
      <c r="L85" s="65">
        <f t="shared" si="62"/>
        <v>0</v>
      </c>
      <c r="M85" s="65">
        <f t="shared" si="62"/>
        <v>0</v>
      </c>
      <c r="N85" s="65">
        <f t="shared" si="62"/>
        <v>0</v>
      </c>
      <c r="O85" s="65">
        <f t="shared" si="62"/>
        <v>0</v>
      </c>
      <c r="P85" s="65">
        <f t="shared" si="62"/>
        <v>0</v>
      </c>
      <c r="Q85" s="65">
        <f t="shared" si="62"/>
        <v>0</v>
      </c>
      <c r="R85" s="65">
        <f t="shared" si="62"/>
        <v>0</v>
      </c>
      <c r="S85" s="65">
        <f t="shared" si="62"/>
        <v>0</v>
      </c>
      <c r="T85" s="65">
        <f t="shared" si="62"/>
        <v>0</v>
      </c>
      <c r="U85" s="65">
        <f t="shared" si="62"/>
        <v>0</v>
      </c>
      <c r="V85" s="65">
        <f t="shared" si="62"/>
        <v>0</v>
      </c>
      <c r="W85" s="65">
        <f t="shared" si="62"/>
        <v>0</v>
      </c>
      <c r="X85" s="65">
        <f t="shared" si="62"/>
        <v>0</v>
      </c>
      <c r="Y85" s="65">
        <f t="shared" si="62"/>
        <v>0</v>
      </c>
      <c r="Z85" s="65">
        <f t="shared" si="62"/>
        <v>0</v>
      </c>
      <c r="AA85" s="65">
        <f t="shared" si="20"/>
        <v>0</v>
      </c>
      <c r="AB85" s="65">
        <f t="shared" si="20"/>
        <v>-4.0784133252901404E-5</v>
      </c>
      <c r="AC85" s="65">
        <f t="shared" si="20"/>
        <v>-1.0487848570588443E-3</v>
      </c>
      <c r="AD85" s="65">
        <f t="shared" ref="AD85" si="63">IFERROR((AD55-AD25)/AD25,"NO")</f>
        <v>-1.7614087097762117E-3</v>
      </c>
    </row>
    <row r="86" spans="2:32" ht="18" x14ac:dyDescent="0.2">
      <c r="B86" s="89" t="s">
        <v>182</v>
      </c>
      <c r="C86" s="65">
        <f>IFERROR((C56-C26)/C26,"NO")</f>
        <v>0</v>
      </c>
      <c r="D86" s="65">
        <f t="shared" ref="D86:Z87" si="64">IFERROR((D56-D26)/D26,"NO")</f>
        <v>0</v>
      </c>
      <c r="E86" s="65">
        <f t="shared" si="64"/>
        <v>0</v>
      </c>
      <c r="F86" s="65">
        <f t="shared" si="64"/>
        <v>0</v>
      </c>
      <c r="G86" s="65">
        <f t="shared" si="64"/>
        <v>0</v>
      </c>
      <c r="H86" s="65">
        <f t="shared" si="64"/>
        <v>0</v>
      </c>
      <c r="I86" s="65">
        <f t="shared" si="64"/>
        <v>0</v>
      </c>
      <c r="J86" s="65">
        <f t="shared" si="64"/>
        <v>0</v>
      </c>
      <c r="K86" s="65">
        <f t="shared" si="64"/>
        <v>0</v>
      </c>
      <c r="L86" s="65">
        <f t="shared" si="64"/>
        <v>0</v>
      </c>
      <c r="M86" s="65">
        <f t="shared" si="64"/>
        <v>0</v>
      </c>
      <c r="N86" s="65">
        <f t="shared" si="64"/>
        <v>0</v>
      </c>
      <c r="O86" s="65">
        <f t="shared" si="64"/>
        <v>0</v>
      </c>
      <c r="P86" s="65">
        <f t="shared" si="64"/>
        <v>0</v>
      </c>
      <c r="Q86" s="65">
        <f t="shared" si="64"/>
        <v>0</v>
      </c>
      <c r="R86" s="65">
        <f t="shared" si="64"/>
        <v>0</v>
      </c>
      <c r="S86" s="65">
        <f t="shared" si="64"/>
        <v>0</v>
      </c>
      <c r="T86" s="65">
        <f t="shared" si="64"/>
        <v>0</v>
      </c>
      <c r="U86" s="65">
        <f t="shared" si="64"/>
        <v>0</v>
      </c>
      <c r="V86" s="65">
        <f t="shared" si="64"/>
        <v>0</v>
      </c>
      <c r="W86" s="65">
        <f t="shared" si="64"/>
        <v>0</v>
      </c>
      <c r="X86" s="65">
        <f t="shared" si="64"/>
        <v>0</v>
      </c>
      <c r="Y86" s="65">
        <f t="shared" si="64"/>
        <v>0</v>
      </c>
      <c r="Z86" s="65">
        <f t="shared" si="64"/>
        <v>0</v>
      </c>
      <c r="AA86" s="65">
        <f t="shared" si="20"/>
        <v>0</v>
      </c>
      <c r="AB86" s="65">
        <f t="shared" si="20"/>
        <v>0</v>
      </c>
      <c r="AC86" s="65">
        <f t="shared" si="20"/>
        <v>0</v>
      </c>
      <c r="AD86" s="65">
        <f t="shared" ref="AD86" si="65">IFERROR((AD56-AD26)/AD26,"NO")</f>
        <v>0</v>
      </c>
    </row>
    <row r="87" spans="2:32" x14ac:dyDescent="0.2">
      <c r="B87" s="89" t="s">
        <v>211</v>
      </c>
      <c r="C87" s="65">
        <f t="shared" ref="C87:R88" si="66">IFERROR((C57-C27)/C27,"NO")</f>
        <v>0</v>
      </c>
      <c r="D87" s="65">
        <f t="shared" si="66"/>
        <v>0</v>
      </c>
      <c r="E87" s="65">
        <f t="shared" si="66"/>
        <v>0</v>
      </c>
      <c r="F87" s="65">
        <f t="shared" si="66"/>
        <v>0</v>
      </c>
      <c r="G87" s="65">
        <f t="shared" si="66"/>
        <v>0</v>
      </c>
      <c r="H87" s="65">
        <f t="shared" si="66"/>
        <v>0</v>
      </c>
      <c r="I87" s="65">
        <f t="shared" si="66"/>
        <v>0</v>
      </c>
      <c r="J87" s="65">
        <f t="shared" si="66"/>
        <v>0</v>
      </c>
      <c r="K87" s="65">
        <f t="shared" si="66"/>
        <v>0</v>
      </c>
      <c r="L87" s="65">
        <f t="shared" si="66"/>
        <v>0</v>
      </c>
      <c r="M87" s="65">
        <f t="shared" si="66"/>
        <v>0</v>
      </c>
      <c r="N87" s="65">
        <f t="shared" si="66"/>
        <v>0</v>
      </c>
      <c r="O87" s="65">
        <f t="shared" si="66"/>
        <v>0</v>
      </c>
      <c r="P87" s="65">
        <f t="shared" si="66"/>
        <v>0</v>
      </c>
      <c r="Q87" s="65">
        <f t="shared" si="66"/>
        <v>0</v>
      </c>
      <c r="R87" s="65">
        <f t="shared" si="66"/>
        <v>0</v>
      </c>
      <c r="S87" s="65">
        <f t="shared" si="64"/>
        <v>0</v>
      </c>
      <c r="T87" s="65">
        <f t="shared" si="64"/>
        <v>0</v>
      </c>
      <c r="U87" s="65">
        <f t="shared" si="64"/>
        <v>0</v>
      </c>
      <c r="V87" s="65">
        <f t="shared" si="64"/>
        <v>0</v>
      </c>
      <c r="W87" s="65">
        <f t="shared" si="64"/>
        <v>0</v>
      </c>
      <c r="X87" s="65">
        <f t="shared" si="64"/>
        <v>0</v>
      </c>
      <c r="Y87" s="65">
        <f t="shared" si="64"/>
        <v>0</v>
      </c>
      <c r="Z87" s="65">
        <f t="shared" si="64"/>
        <v>0</v>
      </c>
      <c r="AA87" s="65">
        <f t="shared" ref="D87:AD88" si="67">IFERROR((AA57-AA27)/AA27,"NO")</f>
        <v>0</v>
      </c>
      <c r="AB87" s="65">
        <f t="shared" si="67"/>
        <v>0</v>
      </c>
      <c r="AC87" s="65">
        <f t="shared" si="67"/>
        <v>0</v>
      </c>
      <c r="AD87" s="65">
        <f t="shared" si="67"/>
        <v>0</v>
      </c>
      <c r="AE87" s="65"/>
    </row>
    <row r="88" spans="2:32" x14ac:dyDescent="0.2">
      <c r="B88" s="89" t="s">
        <v>212</v>
      </c>
      <c r="C88" s="65">
        <f t="shared" si="66"/>
        <v>0</v>
      </c>
      <c r="D88" s="65">
        <f t="shared" si="67"/>
        <v>0</v>
      </c>
      <c r="E88" s="65">
        <f t="shared" si="67"/>
        <v>0</v>
      </c>
      <c r="F88" s="65">
        <f t="shared" si="67"/>
        <v>0</v>
      </c>
      <c r="G88" s="65">
        <f t="shared" si="67"/>
        <v>0</v>
      </c>
      <c r="H88" s="65">
        <f t="shared" si="67"/>
        <v>0</v>
      </c>
      <c r="I88" s="65">
        <f t="shared" si="67"/>
        <v>0</v>
      </c>
      <c r="J88" s="65">
        <f t="shared" si="67"/>
        <v>0</v>
      </c>
      <c r="K88" s="65">
        <f t="shared" si="67"/>
        <v>0</v>
      </c>
      <c r="L88" s="65">
        <f t="shared" si="67"/>
        <v>0</v>
      </c>
      <c r="M88" s="65">
        <f t="shared" si="67"/>
        <v>0</v>
      </c>
      <c r="N88" s="65">
        <f t="shared" si="67"/>
        <v>0</v>
      </c>
      <c r="O88" s="65">
        <f t="shared" si="67"/>
        <v>0</v>
      </c>
      <c r="P88" s="65">
        <f t="shared" si="67"/>
        <v>0</v>
      </c>
      <c r="Q88" s="65">
        <f t="shared" si="67"/>
        <v>0</v>
      </c>
      <c r="R88" s="65">
        <f t="shared" si="67"/>
        <v>-5.4305500257139365E-2</v>
      </c>
      <c r="S88" s="65">
        <f t="shared" si="67"/>
        <v>0</v>
      </c>
      <c r="T88" s="65">
        <f t="shared" si="67"/>
        <v>-5.5290825890930512E-2</v>
      </c>
      <c r="U88" s="65">
        <f t="shared" si="67"/>
        <v>0</v>
      </c>
      <c r="V88" s="65">
        <f t="shared" si="67"/>
        <v>-2.2917961572587305E-2</v>
      </c>
      <c r="W88" s="65">
        <f t="shared" si="67"/>
        <v>0</v>
      </c>
      <c r="X88" s="65">
        <f t="shared" si="67"/>
        <v>0</v>
      </c>
      <c r="Y88" s="65">
        <f t="shared" si="67"/>
        <v>0</v>
      </c>
      <c r="Z88" s="65">
        <f t="shared" si="67"/>
        <v>-1.3338156406999845E-5</v>
      </c>
      <c r="AA88" s="65">
        <f t="shared" si="67"/>
        <v>0</v>
      </c>
      <c r="AB88" s="65">
        <f t="shared" si="67"/>
        <v>0</v>
      </c>
      <c r="AC88" s="65">
        <f t="shared" si="67"/>
        <v>0</v>
      </c>
      <c r="AD88" s="65">
        <f t="shared" si="67"/>
        <v>1.2996496961609238E-5</v>
      </c>
      <c r="AE88" s="65"/>
    </row>
    <row r="89" spans="2:32" ht="18" x14ac:dyDescent="0.2">
      <c r="B89" s="61" t="s">
        <v>190</v>
      </c>
      <c r="C89" s="69">
        <f>IFERROR((C59-C29)/C29,"NO")</f>
        <v>-7.6110264635229056E-5</v>
      </c>
      <c r="D89" s="69">
        <f t="shared" ref="D89:Z89" si="68">IFERROR((D59-D29)/D29,"NO")</f>
        <v>-8.1243446195894842E-5</v>
      </c>
      <c r="E89" s="69">
        <f t="shared" si="68"/>
        <v>-1.0746737631744017E-4</v>
      </c>
      <c r="F89" s="69">
        <f t="shared" si="68"/>
        <v>3.8230076758563139E-3</v>
      </c>
      <c r="G89" s="69">
        <f t="shared" si="68"/>
        <v>5.7468486160511248E-3</v>
      </c>
      <c r="H89" s="69">
        <f t="shared" si="68"/>
        <v>-1.7906785703300284E-2</v>
      </c>
      <c r="I89" s="69">
        <f t="shared" si="68"/>
        <v>-2.3721377698957581E-2</v>
      </c>
      <c r="J89" s="69">
        <f t="shared" si="68"/>
        <v>-3.2976117628348435E-2</v>
      </c>
      <c r="K89" s="69">
        <f t="shared" si="68"/>
        <v>-4.8456241235765071E-2</v>
      </c>
      <c r="L89" s="69">
        <f t="shared" si="68"/>
        <v>-4.5234892857610627E-2</v>
      </c>
      <c r="M89" s="69">
        <f t="shared" si="68"/>
        <v>-4.1700954729337922E-2</v>
      </c>
      <c r="N89" s="69">
        <f t="shared" si="68"/>
        <v>-5.7911765314948689E-2</v>
      </c>
      <c r="O89" s="69">
        <f t="shared" si="68"/>
        <v>-5.0911617659094473E-2</v>
      </c>
      <c r="P89" s="69">
        <f t="shared" si="68"/>
        <v>-3.9430350436055438E-2</v>
      </c>
      <c r="Q89" s="69">
        <f t="shared" si="68"/>
        <v>3.6886758255739993E-4</v>
      </c>
      <c r="R89" s="69">
        <f t="shared" si="68"/>
        <v>4.8201030786524324E-2</v>
      </c>
      <c r="S89" s="69">
        <f t="shared" si="68"/>
        <v>4.434056564800118E-4</v>
      </c>
      <c r="T89" s="69">
        <f t="shared" si="68"/>
        <v>-5.4957353100819383E-4</v>
      </c>
      <c r="U89" s="69">
        <f t="shared" si="68"/>
        <v>4.2139693725101596E-2</v>
      </c>
      <c r="V89" s="69">
        <f t="shared" si="68"/>
        <v>3.8997920532136576E-2</v>
      </c>
      <c r="W89" s="69">
        <f t="shared" si="68"/>
        <v>4.3016315887478715E-2</v>
      </c>
      <c r="X89" s="69">
        <f t="shared" si="68"/>
        <v>4.8524927866981232E-2</v>
      </c>
      <c r="Y89" s="69">
        <f t="shared" si="68"/>
        <v>4.4496434352505151E-2</v>
      </c>
      <c r="Z89" s="69">
        <f t="shared" si="68"/>
        <v>4.7494309608641504E-2</v>
      </c>
      <c r="AA89" s="69">
        <f t="shared" ref="AA89:AC89" si="69">IFERROR((AA59-AA29)/AA29,"NO")</f>
        <v>4.556123626789331E-2</v>
      </c>
      <c r="AB89" s="69">
        <f t="shared" si="69"/>
        <v>4.0302156306519656E-2</v>
      </c>
      <c r="AC89" s="69">
        <f t="shared" si="69"/>
        <v>3.8496462348970972E-2</v>
      </c>
      <c r="AD89" s="69">
        <f t="shared" ref="AD89" si="70">IFERROR((AD59-AD29)/AD29,"NO")</f>
        <v>4.535326349431635E-2</v>
      </c>
      <c r="AE89" s="78">
        <f>AVERAGE(C89:AD89)</f>
        <v>4.7821922438013925E-3</v>
      </c>
      <c r="AF89" s="5" t="s">
        <v>43</v>
      </c>
    </row>
    <row r="92" spans="2:32" x14ac:dyDescent="0.2">
      <c r="C92" s="77">
        <f>C59-C29</f>
        <v>-0.25188031310199221</v>
      </c>
      <c r="D92" s="77">
        <f t="shared" ref="D92:AA92" si="71">D59-D29</f>
        <v>-0.24467754279521614</v>
      </c>
      <c r="E92" s="77">
        <f t="shared" si="71"/>
        <v>-0.31576704186318238</v>
      </c>
      <c r="F92" s="77">
        <f t="shared" si="71"/>
        <v>11.217501377879216</v>
      </c>
      <c r="G92" s="77">
        <f t="shared" si="71"/>
        <v>18.438496841230517</v>
      </c>
      <c r="H92" s="77">
        <f t="shared" si="71"/>
        <v>-58.662604393852234</v>
      </c>
      <c r="I92" s="77">
        <f t="shared" si="71"/>
        <v>-82.59796683173181</v>
      </c>
      <c r="J92" s="77">
        <f t="shared" si="71"/>
        <v>-131.71819595979741</v>
      </c>
      <c r="K92" s="77">
        <f t="shared" si="71"/>
        <v>-186.70200585314797</v>
      </c>
      <c r="L92" s="77">
        <f t="shared" si="71"/>
        <v>-178.83228901486837</v>
      </c>
      <c r="M92" s="77">
        <f t="shared" si="71"/>
        <v>-198.36692488106473</v>
      </c>
      <c r="N92" s="77">
        <f t="shared" si="71"/>
        <v>-283.00025387981532</v>
      </c>
      <c r="O92" s="77">
        <f t="shared" si="71"/>
        <v>-218.69228263127161</v>
      </c>
      <c r="P92" s="77">
        <f t="shared" si="71"/>
        <v>-143.055111850098</v>
      </c>
      <c r="Q92" s="77">
        <f t="shared" si="71"/>
        <v>1.3536637636552769</v>
      </c>
      <c r="R92" s="77">
        <f t="shared" si="71"/>
        <v>182.43785966370751</v>
      </c>
      <c r="S92" s="77">
        <f t="shared" si="71"/>
        <v>1.7242885573764397</v>
      </c>
      <c r="T92" s="77">
        <f t="shared" si="71"/>
        <v>-2.1675273462660698</v>
      </c>
      <c r="U92" s="77">
        <f t="shared" si="71"/>
        <v>147.77236533422411</v>
      </c>
      <c r="V92" s="77">
        <f t="shared" si="71"/>
        <v>105.0684704932919</v>
      </c>
      <c r="W92" s="77">
        <f t="shared" si="71"/>
        <v>106.31425200352169</v>
      </c>
      <c r="X92" s="77">
        <f t="shared" si="71"/>
        <v>113.94905477964767</v>
      </c>
      <c r="Y92" s="77">
        <f t="shared" si="71"/>
        <v>113.68151042638374</v>
      </c>
      <c r="Z92" s="77">
        <f t="shared" si="71"/>
        <v>118.93661355837003</v>
      </c>
      <c r="AA92" s="77">
        <f t="shared" si="71"/>
        <v>132.3470450652394</v>
      </c>
      <c r="AB92" s="77">
        <f>AB59-AB29</f>
        <v>125.23805530599384</v>
      </c>
      <c r="AC92" s="77">
        <f>AC59-AC29</f>
        <v>128.52210642973796</v>
      </c>
      <c r="AD92" s="77">
        <f>AD59-AD29</f>
        <v>157.22000168159002</v>
      </c>
      <c r="AE92" s="84">
        <f>SUM(C92:AD92)</f>
        <v>-20.386202257824607</v>
      </c>
      <c r="AF92" s="5" t="s">
        <v>44</v>
      </c>
    </row>
    <row r="119" spans="2:2" x14ac:dyDescent="0.2">
      <c r="B119" s="11" t="s">
        <v>164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F66"/>
  <sheetViews>
    <sheetView zoomScale="75" zoomScaleNormal="75" workbookViewId="0">
      <pane ySplit="1" topLeftCell="A2" activePane="bottomLeft" state="frozen"/>
      <selection activeCell="B38" sqref="B38"/>
      <selection pane="bottomLeft" activeCell="I14" sqref="I14"/>
    </sheetView>
  </sheetViews>
  <sheetFormatPr defaultRowHeight="15" x14ac:dyDescent="0.2"/>
  <cols>
    <col min="1" max="1" width="3.28515625" style="5" customWidth="1"/>
    <col min="2" max="2" width="47.7109375" style="5" customWidth="1"/>
    <col min="3" max="24" width="9.28515625" style="5" bestFit="1" customWidth="1"/>
    <col min="25" max="30" width="10.140625" style="5" bestFit="1" customWidth="1"/>
    <col min="31" max="31" width="9.28515625" style="5" bestFit="1" customWidth="1"/>
    <col min="32" max="16384" width="9.140625" style="5"/>
  </cols>
  <sheetData>
    <row r="1" spans="2:30" x14ac:dyDescent="0.2">
      <c r="B1" s="61" t="s">
        <v>159</v>
      </c>
    </row>
    <row r="2" spans="2:30" ht="18" x14ac:dyDescent="0.2">
      <c r="B2" s="11" t="s">
        <v>193</v>
      </c>
    </row>
    <row r="3" spans="2:30" x14ac:dyDescent="0.2">
      <c r="B3" s="4" t="s">
        <v>102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</row>
    <row r="4" spans="2:30" x14ac:dyDescent="0.2">
      <c r="B4" s="5" t="s">
        <v>141</v>
      </c>
      <c r="C4" s="67">
        <v>11356.972954755622</v>
      </c>
      <c r="D4" s="67">
        <v>11453.886888791223</v>
      </c>
      <c r="E4" s="67">
        <v>11556.067299735332</v>
      </c>
      <c r="F4" s="67">
        <v>11530.790865891857</v>
      </c>
      <c r="G4" s="67">
        <v>11464.941184620753</v>
      </c>
      <c r="H4" s="67">
        <v>11480.101238342018</v>
      </c>
      <c r="I4" s="67">
        <v>11789.699162181967</v>
      </c>
      <c r="J4" s="67">
        <v>12034.874759846447</v>
      </c>
      <c r="K4" s="67">
        <v>12179.564912683076</v>
      </c>
      <c r="L4" s="67">
        <v>11795.822210853648</v>
      </c>
      <c r="M4" s="67">
        <v>11260.822304284771</v>
      </c>
      <c r="N4" s="67">
        <v>11179.760739049214</v>
      </c>
      <c r="O4" s="67">
        <v>11048.4362232598</v>
      </c>
      <c r="P4" s="67">
        <v>11008.08752683795</v>
      </c>
      <c r="Q4" s="67">
        <v>10988.367103378709</v>
      </c>
      <c r="R4" s="67">
        <v>10843.141319828761</v>
      </c>
      <c r="S4" s="67">
        <v>10789.482068670179</v>
      </c>
      <c r="T4" s="67">
        <v>10586.985228687616</v>
      </c>
      <c r="U4" s="67">
        <v>10539.091165131482</v>
      </c>
      <c r="V4" s="67">
        <v>10369.995236147857</v>
      </c>
      <c r="W4" s="67">
        <v>10162.099042785299</v>
      </c>
      <c r="X4" s="67">
        <v>10045.178595153233</v>
      </c>
      <c r="Y4" s="67">
        <v>10379.267466077301</v>
      </c>
      <c r="Z4" s="67">
        <v>10532.736873213647</v>
      </c>
      <c r="AA4" s="67">
        <v>10655.911894613246</v>
      </c>
      <c r="AB4" s="67">
        <v>10880.287332770522</v>
      </c>
      <c r="AC4" s="67">
        <v>11212.113273769561</v>
      </c>
      <c r="AD4" s="67">
        <v>11542.425486794149</v>
      </c>
    </row>
    <row r="5" spans="2:30" x14ac:dyDescent="0.2">
      <c r="B5" s="5" t="s">
        <v>142</v>
      </c>
      <c r="C5" s="67">
        <v>1904.5280585953326</v>
      </c>
      <c r="D5" s="67">
        <v>1934.8556201407014</v>
      </c>
      <c r="E5" s="67">
        <v>1955.1833431473672</v>
      </c>
      <c r="F5" s="67">
        <v>1957.5179811723808</v>
      </c>
      <c r="G5" s="67">
        <v>1942.3058944708753</v>
      </c>
      <c r="H5" s="67">
        <v>1937.1225277216236</v>
      </c>
      <c r="I5" s="67">
        <v>2007.0280217553725</v>
      </c>
      <c r="J5" s="67">
        <v>2051.2208646295344</v>
      </c>
      <c r="K5" s="67">
        <v>2085.0784235204496</v>
      </c>
      <c r="L5" s="67">
        <v>2009.7910790966475</v>
      </c>
      <c r="M5" s="67">
        <v>1916.2206132769807</v>
      </c>
      <c r="N5" s="67">
        <v>1922.6341266797417</v>
      </c>
      <c r="O5" s="67">
        <v>1905.9582870193749</v>
      </c>
      <c r="P5" s="67">
        <v>1880.261842731697</v>
      </c>
      <c r="Q5" s="67">
        <v>1873.2631582841027</v>
      </c>
      <c r="R5" s="67">
        <v>1881.7645280083568</v>
      </c>
      <c r="S5" s="67">
        <v>1845.9255983222827</v>
      </c>
      <c r="T5" s="67">
        <v>1809.5062264035005</v>
      </c>
      <c r="U5" s="67">
        <v>1797.3893087120805</v>
      </c>
      <c r="V5" s="67">
        <v>1775.0024194111293</v>
      </c>
      <c r="W5" s="67">
        <v>1739.7498579842998</v>
      </c>
      <c r="X5" s="67">
        <v>1736.1910016791589</v>
      </c>
      <c r="Y5" s="67">
        <v>1812.7883026602942</v>
      </c>
      <c r="Z5" s="67">
        <v>1832.2080706407564</v>
      </c>
      <c r="AA5" s="67">
        <v>1840.1987049095549</v>
      </c>
      <c r="AB5" s="67">
        <v>1872.4097990381374</v>
      </c>
      <c r="AC5" s="67">
        <v>1936.8174887474431</v>
      </c>
      <c r="AD5" s="67">
        <v>1971.2918119356568</v>
      </c>
    </row>
    <row r="6" spans="2:30" x14ac:dyDescent="0.2">
      <c r="B6" s="5" t="s">
        <v>143</v>
      </c>
      <c r="C6" s="67">
        <f>SUM(C7:C8)</f>
        <v>5872.8184968929236</v>
      </c>
      <c r="D6" s="67">
        <f t="shared" ref="D6:Y6" si="0">SUM(D7:D8)</f>
        <v>5827.1509653135281</v>
      </c>
      <c r="E6" s="67">
        <f t="shared" si="0"/>
        <v>5733.8818379028808</v>
      </c>
      <c r="F6" s="67">
        <f t="shared" si="0"/>
        <v>5839.445817986144</v>
      </c>
      <c r="G6" s="67">
        <f t="shared" si="0"/>
        <v>6058.5715190762894</v>
      </c>
      <c r="H6" s="67">
        <f t="shared" si="0"/>
        <v>6295.0189675473312</v>
      </c>
      <c r="I6" s="67">
        <f t="shared" si="0"/>
        <v>6321.6604111044408</v>
      </c>
      <c r="J6" s="67">
        <f t="shared" si="0"/>
        <v>6125.2555954643894</v>
      </c>
      <c r="K6" s="67">
        <f t="shared" si="0"/>
        <v>6463.635286830915</v>
      </c>
      <c r="L6" s="67">
        <f t="shared" si="0"/>
        <v>6451.7410198164407</v>
      </c>
      <c r="M6" s="67">
        <f t="shared" si="0"/>
        <v>6148.8017875031128</v>
      </c>
      <c r="N6" s="67">
        <f t="shared" si="0"/>
        <v>5855.2154325908314</v>
      </c>
      <c r="O6" s="67">
        <f t="shared" si="0"/>
        <v>5780.8612340788932</v>
      </c>
      <c r="P6" s="67">
        <f t="shared" si="0"/>
        <v>5944.2049114597339</v>
      </c>
      <c r="Q6" s="67">
        <f t="shared" si="0"/>
        <v>5861.8768713237441</v>
      </c>
      <c r="R6" s="67">
        <f t="shared" si="0"/>
        <v>5679.7929143338952</v>
      </c>
      <c r="S6" s="67">
        <f t="shared" si="0"/>
        <v>5425.8981566615175</v>
      </c>
      <c r="T6" s="67">
        <f t="shared" si="0"/>
        <v>5265.7572645468827</v>
      </c>
      <c r="U6" s="67">
        <f t="shared" si="0"/>
        <v>5205.9187577426901</v>
      </c>
      <c r="V6" s="67">
        <f t="shared" si="0"/>
        <v>5067.5002906939644</v>
      </c>
      <c r="W6" s="67">
        <f t="shared" si="0"/>
        <v>5349.0000909352202</v>
      </c>
      <c r="X6" s="67">
        <f t="shared" si="0"/>
        <v>4966.3888994416629</v>
      </c>
      <c r="Y6" s="67">
        <f t="shared" si="0"/>
        <v>5102.8593370321632</v>
      </c>
      <c r="Z6" s="67">
        <f>SUM(Z7:Z8)</f>
        <v>5552.4059225661376</v>
      </c>
      <c r="AA6" s="67">
        <f>SUM(AA7:AA8)</f>
        <v>5379.8272077455458</v>
      </c>
      <c r="AB6" s="67">
        <f>SUM(AB7:AB8)</f>
        <v>5365.9158063876994</v>
      </c>
      <c r="AC6" s="67">
        <f>SUM(AC7:AC8)</f>
        <v>5426.1097514624535</v>
      </c>
      <c r="AD6" s="67">
        <f>SUM(AD7:AD8)</f>
        <v>5699.8940455170696</v>
      </c>
    </row>
    <row r="7" spans="2:30" ht="18" x14ac:dyDescent="0.2">
      <c r="B7" s="89" t="s">
        <v>179</v>
      </c>
      <c r="C7" s="67">
        <v>5314.26654980475</v>
      </c>
      <c r="D7" s="67">
        <v>5267.2700488295031</v>
      </c>
      <c r="E7" s="67">
        <v>5167.7086007086191</v>
      </c>
      <c r="F7" s="67">
        <v>5277.3907990665521</v>
      </c>
      <c r="G7" s="67">
        <v>5484.2306353218282</v>
      </c>
      <c r="H7" s="67">
        <v>5711.8426106062198</v>
      </c>
      <c r="I7" s="67">
        <v>5728.9133262156647</v>
      </c>
      <c r="J7" s="67">
        <v>5540.2143434154495</v>
      </c>
      <c r="K7" s="67">
        <v>5848.2830927251152</v>
      </c>
      <c r="L7" s="67">
        <v>5839.8468900676498</v>
      </c>
      <c r="M7" s="67">
        <v>5569.8178198130909</v>
      </c>
      <c r="N7" s="67">
        <v>5297.2408416843182</v>
      </c>
      <c r="O7" s="67">
        <v>5229.12853413637</v>
      </c>
      <c r="P7" s="67">
        <v>5384.8125086155824</v>
      </c>
      <c r="Q7" s="67">
        <v>5311.4064456663618</v>
      </c>
      <c r="R7" s="67">
        <v>5145.5516013326069</v>
      </c>
      <c r="S7" s="67">
        <v>4908.2454310295143</v>
      </c>
      <c r="T7" s="67">
        <v>4767.9591700696319</v>
      </c>
      <c r="U7" s="67">
        <v>4702.2063479034223</v>
      </c>
      <c r="V7" s="67">
        <v>4562.9003644258601</v>
      </c>
      <c r="W7" s="67">
        <v>4831.7220374677527</v>
      </c>
      <c r="X7" s="67">
        <v>4486.2232353554136</v>
      </c>
      <c r="Y7" s="67">
        <v>4618.9912293867555</v>
      </c>
      <c r="Z7" s="67">
        <v>5039.0510272780875</v>
      </c>
      <c r="AA7" s="67">
        <v>4871.9436224798501</v>
      </c>
      <c r="AB7" s="67">
        <v>4850.943530576259</v>
      </c>
      <c r="AC7" s="67">
        <v>4890.99904123337</v>
      </c>
      <c r="AD7" s="67">
        <v>5143.456957603491</v>
      </c>
    </row>
    <row r="8" spans="2:30" ht="18" x14ac:dyDescent="0.2">
      <c r="B8" s="89" t="s">
        <v>180</v>
      </c>
      <c r="C8" s="67">
        <v>558.55194708817362</v>
      </c>
      <c r="D8" s="67">
        <v>559.88091648402531</v>
      </c>
      <c r="E8" s="67">
        <v>566.17323719426179</v>
      </c>
      <c r="F8" s="67">
        <v>562.0550189195917</v>
      </c>
      <c r="G8" s="67">
        <v>574.34088375446129</v>
      </c>
      <c r="H8" s="67">
        <v>583.17635694111141</v>
      </c>
      <c r="I8" s="67">
        <v>592.74708488877604</v>
      </c>
      <c r="J8" s="67">
        <v>585.04125204894012</v>
      </c>
      <c r="K8" s="67">
        <v>615.35219410579953</v>
      </c>
      <c r="L8" s="67">
        <v>611.89412974879087</v>
      </c>
      <c r="M8" s="67">
        <v>578.98396769002227</v>
      </c>
      <c r="N8" s="67">
        <v>557.97459090651307</v>
      </c>
      <c r="O8" s="67">
        <v>551.73269994252303</v>
      </c>
      <c r="P8" s="67">
        <v>559.392402844152</v>
      </c>
      <c r="Q8" s="67">
        <v>550.47042565738275</v>
      </c>
      <c r="R8" s="67">
        <v>534.24131300128863</v>
      </c>
      <c r="S8" s="67">
        <v>517.65272563200358</v>
      </c>
      <c r="T8" s="67">
        <v>497.7980944772504</v>
      </c>
      <c r="U8" s="67">
        <v>503.71240983926765</v>
      </c>
      <c r="V8" s="67">
        <v>504.59992626810475</v>
      </c>
      <c r="W8" s="67">
        <v>517.278053467468</v>
      </c>
      <c r="X8" s="67">
        <v>480.16566408624942</v>
      </c>
      <c r="Y8" s="67">
        <v>483.86810764540786</v>
      </c>
      <c r="Z8" s="67">
        <v>513.35489528805022</v>
      </c>
      <c r="AA8" s="67">
        <v>507.88358526569561</v>
      </c>
      <c r="AB8" s="67">
        <v>514.97227581144</v>
      </c>
      <c r="AC8" s="67">
        <v>535.11071022908357</v>
      </c>
      <c r="AD8" s="67">
        <v>556.43708791357824</v>
      </c>
    </row>
    <row r="9" spans="2:30" x14ac:dyDescent="0.2">
      <c r="B9" s="5" t="s">
        <v>144</v>
      </c>
      <c r="C9" s="67">
        <v>355.036</v>
      </c>
      <c r="D9" s="67">
        <v>315.14515999999998</v>
      </c>
      <c r="E9" s="67">
        <v>255.60083999999998</v>
      </c>
      <c r="F9" s="67">
        <v>357.2998</v>
      </c>
      <c r="G9" s="67">
        <v>269.64124000000004</v>
      </c>
      <c r="H9" s="67">
        <v>494.59520000000003</v>
      </c>
      <c r="I9" s="67">
        <v>484.03343999999993</v>
      </c>
      <c r="J9" s="67">
        <v>423.48680000000002</v>
      </c>
      <c r="K9" s="67">
        <v>305.58044000000001</v>
      </c>
      <c r="L9" s="67">
        <v>383.22723999999999</v>
      </c>
      <c r="M9" s="67">
        <v>366.38315999999998</v>
      </c>
      <c r="N9" s="67">
        <v>385.28247999999996</v>
      </c>
      <c r="O9" s="67">
        <v>273.89956000000001</v>
      </c>
      <c r="P9" s="67">
        <v>386.76</v>
      </c>
      <c r="Q9" s="67">
        <v>240.79571999999996</v>
      </c>
      <c r="R9" s="67">
        <v>266.73371999999995</v>
      </c>
      <c r="S9" s="67">
        <v>254.85636</v>
      </c>
      <c r="T9" s="67">
        <v>376.76671999999996</v>
      </c>
      <c r="U9" s="67">
        <v>262.20744000000002</v>
      </c>
      <c r="V9" s="67">
        <v>307.32239999999996</v>
      </c>
      <c r="W9" s="67">
        <v>427.93387999999993</v>
      </c>
      <c r="X9" s="67">
        <v>360.67856</v>
      </c>
      <c r="Y9" s="67">
        <v>229.39619999999999</v>
      </c>
      <c r="Z9" s="67">
        <v>515.69275999999991</v>
      </c>
      <c r="AA9" s="67">
        <v>391.07495680000005</v>
      </c>
      <c r="AB9" s="67">
        <v>401.14668</v>
      </c>
      <c r="AC9" s="67">
        <v>433.59887999999995</v>
      </c>
      <c r="AD9" s="67">
        <v>332.74735999999996</v>
      </c>
    </row>
    <row r="10" spans="2:30" x14ac:dyDescent="0.2">
      <c r="B10" s="5" t="s">
        <v>145</v>
      </c>
      <c r="C10" s="67">
        <v>44.471430666666677</v>
      </c>
      <c r="D10" s="67">
        <v>45.82905609809557</v>
      </c>
      <c r="E10" s="67">
        <v>54.319466666666678</v>
      </c>
      <c r="F10" s="67">
        <v>45.942600000000006</v>
      </c>
      <c r="G10" s="67">
        <v>45.41093333333334</v>
      </c>
      <c r="H10" s="67">
        <v>39.682866666666669</v>
      </c>
      <c r="I10" s="67">
        <v>40.106000000000002</v>
      </c>
      <c r="J10" s="67">
        <v>38.011600000000008</v>
      </c>
      <c r="K10" s="67">
        <v>43.87093333333334</v>
      </c>
      <c r="L10" s="67">
        <v>47.625600000000006</v>
      </c>
      <c r="M10" s="67">
        <v>42.248066666666674</v>
      </c>
      <c r="N10" s="67">
        <v>38.472866666666668</v>
      </c>
      <c r="O10" s="67">
        <v>37.170466666666677</v>
      </c>
      <c r="P10" s="67">
        <v>36.101999999999997</v>
      </c>
      <c r="Q10" s="67">
        <v>30.754533333333338</v>
      </c>
      <c r="R10" s="67">
        <v>27.89746666666667</v>
      </c>
      <c r="S10" s="67">
        <v>29.550400000000003</v>
      </c>
      <c r="T10" s="67">
        <v>23.3552</v>
      </c>
      <c r="U10" s="67">
        <v>30.76113333333333</v>
      </c>
      <c r="V10" s="67">
        <v>40.926600000000008</v>
      </c>
      <c r="W10" s="67">
        <v>45.163800000000009</v>
      </c>
      <c r="X10" s="67">
        <v>32.322400000000002</v>
      </c>
      <c r="Y10" s="67">
        <v>21.321666666666669</v>
      </c>
      <c r="Z10" s="67">
        <v>21.661200000000001</v>
      </c>
      <c r="AA10" s="67">
        <v>25.086600000000001</v>
      </c>
      <c r="AB10" s="67">
        <v>28.305199999999999</v>
      </c>
      <c r="AC10" s="67">
        <v>35.79913333333333</v>
      </c>
      <c r="AD10" s="67">
        <v>35.042333333333339</v>
      </c>
    </row>
    <row r="11" spans="2:30" ht="18" x14ac:dyDescent="0.2">
      <c r="B11" s="61" t="s">
        <v>199</v>
      </c>
      <c r="C11" s="68">
        <f>C4+C5+C6+C9+C10</f>
        <v>19533.826940910545</v>
      </c>
      <c r="D11" s="68">
        <f t="shared" ref="D11:Y11" si="1">D4+D5+D6+D9+D10</f>
        <v>19576.867690343548</v>
      </c>
      <c r="E11" s="68">
        <f t="shared" si="1"/>
        <v>19555.052787452249</v>
      </c>
      <c r="F11" s="68">
        <f t="shared" si="1"/>
        <v>19730.997065050382</v>
      </c>
      <c r="G11" s="68">
        <f t="shared" si="1"/>
        <v>19780.870771501253</v>
      </c>
      <c r="H11" s="68">
        <f t="shared" si="1"/>
        <v>20246.520800277638</v>
      </c>
      <c r="I11" s="68">
        <f t="shared" si="1"/>
        <v>20642.527035041778</v>
      </c>
      <c r="J11" s="68">
        <f t="shared" si="1"/>
        <v>20672.849619940371</v>
      </c>
      <c r="K11" s="68">
        <f t="shared" si="1"/>
        <v>21077.729996367776</v>
      </c>
      <c r="L11" s="68">
        <f t="shared" si="1"/>
        <v>20688.207149766735</v>
      </c>
      <c r="M11" s="68">
        <f t="shared" si="1"/>
        <v>19734.475931731533</v>
      </c>
      <c r="N11" s="68">
        <f t="shared" si="1"/>
        <v>19381.365644986454</v>
      </c>
      <c r="O11" s="68">
        <f t="shared" si="1"/>
        <v>19046.325771024734</v>
      </c>
      <c r="P11" s="68">
        <f t="shared" si="1"/>
        <v>19255.416281029378</v>
      </c>
      <c r="Q11" s="68">
        <f t="shared" si="1"/>
        <v>18995.057386319884</v>
      </c>
      <c r="R11" s="68">
        <f t="shared" si="1"/>
        <v>18699.32994883768</v>
      </c>
      <c r="S11" s="68">
        <f t="shared" si="1"/>
        <v>18345.712583653982</v>
      </c>
      <c r="T11" s="68">
        <f t="shared" si="1"/>
        <v>18062.370639638</v>
      </c>
      <c r="U11" s="68">
        <f t="shared" si="1"/>
        <v>17835.367804919584</v>
      </c>
      <c r="V11" s="68">
        <f t="shared" si="1"/>
        <v>17560.746946252952</v>
      </c>
      <c r="W11" s="68">
        <f t="shared" si="1"/>
        <v>17723.94667170482</v>
      </c>
      <c r="X11" s="68">
        <f t="shared" si="1"/>
        <v>17140.759456274056</v>
      </c>
      <c r="Y11" s="68">
        <f t="shared" si="1"/>
        <v>17545.632972436426</v>
      </c>
      <c r="Z11" s="68">
        <f>Z4+Z5+Z6+Z9+Z10</f>
        <v>18454.70482642054</v>
      </c>
      <c r="AA11" s="68">
        <f>AA4+AA5+AA6+AA9+AA10</f>
        <v>18292.099364068345</v>
      </c>
      <c r="AB11" s="68">
        <f>AB4+AB5+AB6+AB9+AB10</f>
        <v>18548.064818196359</v>
      </c>
      <c r="AC11" s="68">
        <f>AC4+AC5+AC6+AC9+AC10</f>
        <v>19044.438527312792</v>
      </c>
      <c r="AD11" s="68">
        <f>AD4+AD5+AD6+AD9+AD10</f>
        <v>19581.40103758021</v>
      </c>
    </row>
    <row r="12" spans="2:30" x14ac:dyDescent="0.2">
      <c r="B12" s="6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</row>
    <row r="13" spans="2:30" x14ac:dyDescent="0.2">
      <c r="B13" s="61" t="s">
        <v>163</v>
      </c>
    </row>
    <row r="14" spans="2:30" ht="18" x14ac:dyDescent="0.2">
      <c r="B14" s="11" t="s">
        <v>194</v>
      </c>
    </row>
    <row r="15" spans="2:30" x14ac:dyDescent="0.2">
      <c r="B15" s="4" t="s">
        <v>102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</row>
    <row r="16" spans="2:30" x14ac:dyDescent="0.2">
      <c r="B16" s="10" t="s">
        <v>141</v>
      </c>
      <c r="C16" s="79">
        <v>11356.972954755622</v>
      </c>
      <c r="D16" s="79">
        <v>11453.886888791223</v>
      </c>
      <c r="E16" s="79">
        <v>11556.067299735332</v>
      </c>
      <c r="F16" s="79">
        <v>11530.790865891857</v>
      </c>
      <c r="G16" s="79">
        <v>11464.941184620753</v>
      </c>
      <c r="H16" s="79">
        <v>11480.101238342018</v>
      </c>
      <c r="I16" s="79">
        <v>11789.699162181967</v>
      </c>
      <c r="J16" s="79">
        <v>12034.874759846447</v>
      </c>
      <c r="K16" s="79">
        <v>12179.564912683076</v>
      </c>
      <c r="L16" s="79">
        <v>11795.822210853648</v>
      </c>
      <c r="M16" s="79">
        <v>11260.822304284771</v>
      </c>
      <c r="N16" s="79">
        <v>11179.760739049214</v>
      </c>
      <c r="O16" s="79">
        <v>11048.4362232598</v>
      </c>
      <c r="P16" s="79">
        <v>11008.08752683795</v>
      </c>
      <c r="Q16" s="79">
        <v>10988.367103378709</v>
      </c>
      <c r="R16" s="79">
        <v>10843.141319828761</v>
      </c>
      <c r="S16" s="79">
        <v>10789.482068670179</v>
      </c>
      <c r="T16" s="79">
        <v>10586.985228687616</v>
      </c>
      <c r="U16" s="79">
        <v>10539.091165131482</v>
      </c>
      <c r="V16" s="79">
        <v>10376.704760257648</v>
      </c>
      <c r="W16" s="79">
        <v>10155.389518675511</v>
      </c>
      <c r="X16" s="79">
        <v>10045.178595153233</v>
      </c>
      <c r="Y16" s="79">
        <v>10379.267466077301</v>
      </c>
      <c r="Z16" s="79">
        <v>10532.736873213647</v>
      </c>
      <c r="AA16" s="79">
        <v>10655.911894613246</v>
      </c>
      <c r="AB16" s="79">
        <v>10880.287332770522</v>
      </c>
      <c r="AC16" s="79">
        <v>11212.113273769561</v>
      </c>
      <c r="AD16" s="79">
        <v>11537.814901739041</v>
      </c>
    </row>
    <row r="17" spans="2:31" x14ac:dyDescent="0.2">
      <c r="B17" s="10" t="s">
        <v>142</v>
      </c>
      <c r="C17" s="79">
        <v>1904.5280585953326</v>
      </c>
      <c r="D17" s="79">
        <v>1934.8556201407014</v>
      </c>
      <c r="E17" s="79">
        <v>1955.1833431473672</v>
      </c>
      <c r="F17" s="79">
        <v>1957.5179811723808</v>
      </c>
      <c r="G17" s="79">
        <v>1942.3058944708753</v>
      </c>
      <c r="H17" s="79">
        <v>1937.1225277216236</v>
      </c>
      <c r="I17" s="79">
        <v>2007.0280217553725</v>
      </c>
      <c r="J17" s="79">
        <v>2051.2208646295344</v>
      </c>
      <c r="K17" s="79">
        <v>2085.0784235204496</v>
      </c>
      <c r="L17" s="79">
        <v>2009.7910790966475</v>
      </c>
      <c r="M17" s="79">
        <v>1916.2206132769807</v>
      </c>
      <c r="N17" s="79">
        <v>1922.6341266797417</v>
      </c>
      <c r="O17" s="79">
        <v>1905.9582870193749</v>
      </c>
      <c r="P17" s="79">
        <v>1880.261842731697</v>
      </c>
      <c r="Q17" s="79">
        <v>1873.2631582841027</v>
      </c>
      <c r="R17" s="79">
        <v>1881.7645280083568</v>
      </c>
      <c r="S17" s="79">
        <v>1845.9255983222827</v>
      </c>
      <c r="T17" s="79">
        <v>1809.5062264035005</v>
      </c>
      <c r="U17" s="79">
        <v>1797.3893087120805</v>
      </c>
      <c r="V17" s="79">
        <v>1775.2104943296663</v>
      </c>
      <c r="W17" s="79">
        <v>1739.5404187181896</v>
      </c>
      <c r="X17" s="79">
        <v>1736.1910016791589</v>
      </c>
      <c r="Y17" s="79">
        <v>1812.7883026602942</v>
      </c>
      <c r="Z17" s="79">
        <v>1832.2080706407564</v>
      </c>
      <c r="AA17" s="79">
        <v>1840.1987049095549</v>
      </c>
      <c r="AB17" s="79">
        <v>1872.4097990381374</v>
      </c>
      <c r="AC17" s="79">
        <v>1936.8174887474431</v>
      </c>
      <c r="AD17" s="79">
        <v>1972.421928045635</v>
      </c>
    </row>
    <row r="18" spans="2:31" x14ac:dyDescent="0.2">
      <c r="B18" s="10" t="s">
        <v>143</v>
      </c>
      <c r="C18" s="79">
        <f>SUM(C19:C20)</f>
        <v>5871.763834129576</v>
      </c>
      <c r="D18" s="79">
        <f t="shared" ref="D18:Y18" si="2">SUM(D19:D20)</f>
        <v>5826.1085548033261</v>
      </c>
      <c r="E18" s="79">
        <f>SUM(E19:E20)</f>
        <v>5727.6528663403906</v>
      </c>
      <c r="F18" s="79">
        <f t="shared" si="2"/>
        <v>5833.9245975971553</v>
      </c>
      <c r="G18" s="79">
        <f t="shared" si="2"/>
        <v>6053.1016746087344</v>
      </c>
      <c r="H18" s="79">
        <f t="shared" si="2"/>
        <v>6294.7279793349835</v>
      </c>
      <c r="I18" s="79">
        <f t="shared" si="2"/>
        <v>6318.8803819284267</v>
      </c>
      <c r="J18" s="79">
        <f t="shared" si="2"/>
        <v>6127.1861721512723</v>
      </c>
      <c r="K18" s="79">
        <f t="shared" si="2"/>
        <v>6460.418674348497</v>
      </c>
      <c r="L18" s="79">
        <f t="shared" si="2"/>
        <v>6449.5109855671453</v>
      </c>
      <c r="M18" s="79">
        <f t="shared" si="2"/>
        <v>6141.9390740719018</v>
      </c>
      <c r="N18" s="79">
        <f t="shared" si="2"/>
        <v>5847.1087848571979</v>
      </c>
      <c r="O18" s="79">
        <f t="shared" si="2"/>
        <v>5772.8661102891529</v>
      </c>
      <c r="P18" s="79">
        <f t="shared" si="2"/>
        <v>5937.1359705518398</v>
      </c>
      <c r="Q18" s="79">
        <f t="shared" si="2"/>
        <v>5856.6868029971847</v>
      </c>
      <c r="R18" s="79">
        <f t="shared" si="2"/>
        <v>5678.5748307405229</v>
      </c>
      <c r="S18" s="79">
        <f t="shared" si="2"/>
        <v>5424.2478433911056</v>
      </c>
      <c r="T18" s="79">
        <f t="shared" si="2"/>
        <v>5264.7328612548381</v>
      </c>
      <c r="U18" s="79">
        <f t="shared" si="2"/>
        <v>5206.0520674585996</v>
      </c>
      <c r="V18" s="79">
        <f t="shared" si="2"/>
        <v>5068.889140858475</v>
      </c>
      <c r="W18" s="79">
        <f t="shared" si="2"/>
        <v>5344.510502482206</v>
      </c>
      <c r="X18" s="79">
        <f t="shared" si="2"/>
        <v>4964.0261765043915</v>
      </c>
      <c r="Y18" s="79">
        <f t="shared" si="2"/>
        <v>5100.236277643673</v>
      </c>
      <c r="Z18" s="79">
        <f>SUM(Z19:Z20)</f>
        <v>5549.4298849081315</v>
      </c>
      <c r="AA18" s="79">
        <f>SUM(AA19:AA20)</f>
        <v>5376.687612743036</v>
      </c>
      <c r="AB18" s="79">
        <f>SUM(AB19:AB20)</f>
        <v>5362.8928412543955</v>
      </c>
      <c r="AC18" s="79">
        <f>SUM(AC19:AC20)</f>
        <v>5423.0398744768436</v>
      </c>
      <c r="AD18" s="79">
        <f>SUM(AD19:AD20)</f>
        <v>5694.9478733213891</v>
      </c>
    </row>
    <row r="19" spans="2:31" ht="18" x14ac:dyDescent="0.2">
      <c r="B19" s="80" t="s">
        <v>179</v>
      </c>
      <c r="C19" s="79">
        <v>5313.3086138545523</v>
      </c>
      <c r="D19" s="79">
        <v>5266.3235103240913</v>
      </c>
      <c r="E19" s="79">
        <v>5161.9373542475905</v>
      </c>
      <c r="F19" s="79">
        <v>5272.2779257901766</v>
      </c>
      <c r="G19" s="79">
        <v>5479.1655536002745</v>
      </c>
      <c r="H19" s="79">
        <v>5711.5950695871843</v>
      </c>
      <c r="I19" s="79">
        <v>5726.350398253684</v>
      </c>
      <c r="J19" s="79">
        <v>5542.033374395698</v>
      </c>
      <c r="K19" s="79">
        <v>5845.3140407571773</v>
      </c>
      <c r="L19" s="79">
        <v>5837.7955852933146</v>
      </c>
      <c r="M19" s="79">
        <v>5563.4570460323221</v>
      </c>
      <c r="N19" s="79">
        <v>5289.7229197152501</v>
      </c>
      <c r="O19" s="79">
        <v>5221.7143553709229</v>
      </c>
      <c r="P19" s="79">
        <v>5378.2598953216202</v>
      </c>
      <c r="Q19" s="79">
        <v>5306.6016208201527</v>
      </c>
      <c r="R19" s="79">
        <v>5144.4416460056418</v>
      </c>
      <c r="S19" s="79">
        <v>4906.7334015843726</v>
      </c>
      <c r="T19" s="79">
        <v>4767.0293824648325</v>
      </c>
      <c r="U19" s="79">
        <v>4702.3535026316031</v>
      </c>
      <c r="V19" s="79">
        <v>4564.0953664240869</v>
      </c>
      <c r="W19" s="79">
        <v>4827.6883853965892</v>
      </c>
      <c r="X19" s="79">
        <v>4484.0484992434258</v>
      </c>
      <c r="Y19" s="79">
        <v>4616.5743198317732</v>
      </c>
      <c r="Z19" s="79">
        <v>5036.3057658444859</v>
      </c>
      <c r="AA19" s="79">
        <v>4869.0462146792688</v>
      </c>
      <c r="AB19" s="79">
        <v>4848.0458667044059</v>
      </c>
      <c r="AC19" s="79">
        <v>4888.0225789867854</v>
      </c>
      <c r="AD19" s="79">
        <v>5138.9207654572911</v>
      </c>
    </row>
    <row r="20" spans="2:31" ht="18" x14ac:dyDescent="0.2">
      <c r="B20" s="80" t="s">
        <v>180</v>
      </c>
      <c r="C20" s="79">
        <v>558.45522027502409</v>
      </c>
      <c r="D20" s="79">
        <v>559.78504447923467</v>
      </c>
      <c r="E20" s="79">
        <v>565.71551209280005</v>
      </c>
      <c r="F20" s="79">
        <v>561.6466718069787</v>
      </c>
      <c r="G20" s="79">
        <v>573.93612100845996</v>
      </c>
      <c r="H20" s="79">
        <v>583.13290974779898</v>
      </c>
      <c r="I20" s="79">
        <v>592.52998367474265</v>
      </c>
      <c r="J20" s="79">
        <v>585.15279775557406</v>
      </c>
      <c r="K20" s="79">
        <v>615.10463359131927</v>
      </c>
      <c r="L20" s="79">
        <v>611.71540027383071</v>
      </c>
      <c r="M20" s="79">
        <v>578.48202803957997</v>
      </c>
      <c r="N20" s="79">
        <v>557.3858651419481</v>
      </c>
      <c r="O20" s="79">
        <v>551.15175491822959</v>
      </c>
      <c r="P20" s="79">
        <v>558.87607523021995</v>
      </c>
      <c r="Q20" s="79">
        <v>550.08518217703215</v>
      </c>
      <c r="R20" s="79">
        <v>534.13318473488141</v>
      </c>
      <c r="S20" s="79">
        <v>517.51444180673298</v>
      </c>
      <c r="T20" s="79">
        <v>497.70347879000553</v>
      </c>
      <c r="U20" s="79">
        <v>503.6985648269964</v>
      </c>
      <c r="V20" s="79">
        <v>504.7937744343879</v>
      </c>
      <c r="W20" s="79">
        <v>516.82211708561658</v>
      </c>
      <c r="X20" s="79">
        <v>479.97767726096549</v>
      </c>
      <c r="Y20" s="79">
        <v>483.66195781189941</v>
      </c>
      <c r="Z20" s="79">
        <v>513.12411906364525</v>
      </c>
      <c r="AA20" s="79">
        <v>507.64139806376716</v>
      </c>
      <c r="AB20" s="79">
        <v>514.84697454998968</v>
      </c>
      <c r="AC20" s="79">
        <v>535.01729549005779</v>
      </c>
      <c r="AD20" s="79">
        <v>556.02710786409818</v>
      </c>
    </row>
    <row r="21" spans="2:31" x14ac:dyDescent="0.2">
      <c r="B21" s="10" t="s">
        <v>144</v>
      </c>
      <c r="C21" s="79">
        <v>355.036</v>
      </c>
      <c r="D21" s="79">
        <v>315.14515999999998</v>
      </c>
      <c r="E21" s="79">
        <v>255.60083999999998</v>
      </c>
      <c r="F21" s="79">
        <v>357.2998</v>
      </c>
      <c r="G21" s="79">
        <v>269.64124000000004</v>
      </c>
      <c r="H21" s="79">
        <v>494.59520000000003</v>
      </c>
      <c r="I21" s="79">
        <v>484.03343999999993</v>
      </c>
      <c r="J21" s="79">
        <v>423.48680000000002</v>
      </c>
      <c r="K21" s="79">
        <v>305.58044000000001</v>
      </c>
      <c r="L21" s="79">
        <v>383.22723999999999</v>
      </c>
      <c r="M21" s="79">
        <v>366.38315999999998</v>
      </c>
      <c r="N21" s="79">
        <v>385.28247999999996</v>
      </c>
      <c r="O21" s="79">
        <v>273.89956000000001</v>
      </c>
      <c r="P21" s="79">
        <v>386.76</v>
      </c>
      <c r="Q21" s="79">
        <v>240.79571999999996</v>
      </c>
      <c r="R21" s="79">
        <v>266.73371999999995</v>
      </c>
      <c r="S21" s="79">
        <v>254.85636</v>
      </c>
      <c r="T21" s="79">
        <v>376.76671999999996</v>
      </c>
      <c r="U21" s="79">
        <v>262.20744000000002</v>
      </c>
      <c r="V21" s="79">
        <v>307.32239999999996</v>
      </c>
      <c r="W21" s="79">
        <v>427.93387999999993</v>
      </c>
      <c r="X21" s="79">
        <v>360.67856</v>
      </c>
      <c r="Y21" s="79">
        <v>229.39619999999999</v>
      </c>
      <c r="Z21" s="79">
        <v>515.69275999999991</v>
      </c>
      <c r="AA21" s="79">
        <v>391.07495680000005</v>
      </c>
      <c r="AB21" s="79">
        <v>401.14668</v>
      </c>
      <c r="AC21" s="79">
        <v>433.59887999999995</v>
      </c>
      <c r="AD21" s="79">
        <v>332.74735999999996</v>
      </c>
    </row>
    <row r="22" spans="2:31" x14ac:dyDescent="0.2">
      <c r="B22" s="10" t="s">
        <v>145</v>
      </c>
      <c r="C22" s="79">
        <v>96.677023188405784</v>
      </c>
      <c r="D22" s="79">
        <v>99.628382821946872</v>
      </c>
      <c r="E22" s="79">
        <v>118.08579710144927</v>
      </c>
      <c r="F22" s="79">
        <v>99.875217391304361</v>
      </c>
      <c r="G22" s="79">
        <v>98.719420289855051</v>
      </c>
      <c r="H22" s="79">
        <v>86.267101449275344</v>
      </c>
      <c r="I22" s="79">
        <v>87.18695652173912</v>
      </c>
      <c r="J22" s="79">
        <v>82.633913043478259</v>
      </c>
      <c r="K22" s="79">
        <v>95.371594202898564</v>
      </c>
      <c r="L22" s="79">
        <v>103.53391304347825</v>
      </c>
      <c r="M22" s="79">
        <v>91.8436231884058</v>
      </c>
      <c r="N22" s="79">
        <v>83.63666666666667</v>
      </c>
      <c r="O22" s="79">
        <v>80.805362318840594</v>
      </c>
      <c r="P22" s="79">
        <v>78.482608695652175</v>
      </c>
      <c r="Q22" s="79">
        <v>66.857681159420295</v>
      </c>
      <c r="R22" s="79">
        <v>60.814599999999999</v>
      </c>
      <c r="S22" s="79">
        <v>64.755533333333346</v>
      </c>
      <c r="T22" s="79">
        <v>50.899933333333344</v>
      </c>
      <c r="U22" s="79">
        <v>66.973133333333351</v>
      </c>
      <c r="V22" s="79">
        <v>89.020800000000008</v>
      </c>
      <c r="W22" s="79">
        <v>98.243200000000016</v>
      </c>
      <c r="X22" s="79">
        <v>70.265799999999999</v>
      </c>
      <c r="Y22" s="79">
        <v>46.351066666666675</v>
      </c>
      <c r="Z22" s="79">
        <v>47.090266666666672</v>
      </c>
      <c r="AA22" s="79">
        <v>54.549733333333336</v>
      </c>
      <c r="AB22" s="79">
        <v>64.265666666666661</v>
      </c>
      <c r="AC22" s="79">
        <v>79.107600000000019</v>
      </c>
      <c r="AD22" s="79">
        <v>83.988666666666674</v>
      </c>
    </row>
    <row r="23" spans="2:31" ht="18" x14ac:dyDescent="0.2">
      <c r="B23" s="9" t="s">
        <v>199</v>
      </c>
      <c r="C23" s="81">
        <f>C16+C17+C18+C21+C22</f>
        <v>19584.977870668939</v>
      </c>
      <c r="D23" s="81">
        <f t="shared" ref="D23:Y23" si="3">D16+D17+D18+D21+D22</f>
        <v>19629.624606557198</v>
      </c>
      <c r="E23" s="81">
        <f t="shared" si="3"/>
        <v>19612.590146324539</v>
      </c>
      <c r="F23" s="81">
        <f t="shared" si="3"/>
        <v>19779.408462052699</v>
      </c>
      <c r="G23" s="81">
        <f t="shared" si="3"/>
        <v>19828.709413990218</v>
      </c>
      <c r="H23" s="81">
        <f t="shared" si="3"/>
        <v>20292.814046847903</v>
      </c>
      <c r="I23" s="81">
        <f t="shared" si="3"/>
        <v>20686.827962387502</v>
      </c>
      <c r="J23" s="81">
        <f t="shared" si="3"/>
        <v>20719.402509670734</v>
      </c>
      <c r="K23" s="81">
        <f t="shared" si="3"/>
        <v>21126.01404475492</v>
      </c>
      <c r="L23" s="81">
        <f t="shared" si="3"/>
        <v>20741.885428560916</v>
      </c>
      <c r="M23" s="81">
        <f t="shared" si="3"/>
        <v>19777.208774822058</v>
      </c>
      <c r="N23" s="81">
        <f t="shared" si="3"/>
        <v>19418.422797252821</v>
      </c>
      <c r="O23" s="81">
        <f t="shared" si="3"/>
        <v>19081.965542887167</v>
      </c>
      <c r="P23" s="81">
        <f t="shared" si="3"/>
        <v>19290.727948817137</v>
      </c>
      <c r="Q23" s="81">
        <f t="shared" si="3"/>
        <v>19025.970465819417</v>
      </c>
      <c r="R23" s="81">
        <f t="shared" si="3"/>
        <v>18731.02899857764</v>
      </c>
      <c r="S23" s="81">
        <f t="shared" si="3"/>
        <v>18379.267403716902</v>
      </c>
      <c r="T23" s="81">
        <f t="shared" si="3"/>
        <v>18088.890969679287</v>
      </c>
      <c r="U23" s="81">
        <f t="shared" si="3"/>
        <v>17871.713114635495</v>
      </c>
      <c r="V23" s="81">
        <f t="shared" si="3"/>
        <v>17617.147595445789</v>
      </c>
      <c r="W23" s="81">
        <f t="shared" si="3"/>
        <v>17765.617519875908</v>
      </c>
      <c r="X23" s="81">
        <f t="shared" si="3"/>
        <v>17176.340133336784</v>
      </c>
      <c r="Y23" s="81">
        <f t="shared" si="3"/>
        <v>17568.039313047935</v>
      </c>
      <c r="Z23" s="81">
        <f>Z16+Z17+Z18+Z21+Z22</f>
        <v>18477.157855429199</v>
      </c>
      <c r="AA23" s="81">
        <f>AA16+AA17+AA18+AA21+AA22</f>
        <v>18318.422902399168</v>
      </c>
      <c r="AB23" s="81">
        <f>AB16+AB17+AB18+AB21+AB22</f>
        <v>18581.002319729723</v>
      </c>
      <c r="AC23" s="81">
        <f>AC16+AC17+AC18+AC21+AC22</f>
        <v>19084.677116993847</v>
      </c>
      <c r="AD23" s="81">
        <f>AD16+AD17+AD18+AD21+AD22</f>
        <v>19621.920729772733</v>
      </c>
    </row>
    <row r="24" spans="2:31" x14ac:dyDescent="0.2">
      <c r="B24" s="6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2:31" x14ac:dyDescent="0.2">
      <c r="B25" s="9" t="s">
        <v>7</v>
      </c>
    </row>
    <row r="27" spans="2:31" x14ac:dyDescent="0.2">
      <c r="B27" s="4" t="s">
        <v>102</v>
      </c>
      <c r="C27" s="4">
        <v>1990</v>
      </c>
      <c r="D27" s="4">
        <v>1991</v>
      </c>
      <c r="E27" s="4">
        <v>1992</v>
      </c>
      <c r="F27" s="4">
        <v>1993</v>
      </c>
      <c r="G27" s="4">
        <v>1994</v>
      </c>
      <c r="H27" s="4">
        <v>1995</v>
      </c>
      <c r="I27" s="4">
        <v>1996</v>
      </c>
      <c r="J27" s="4">
        <v>1997</v>
      </c>
      <c r="K27" s="4">
        <v>1998</v>
      </c>
      <c r="L27" s="4">
        <v>1999</v>
      </c>
      <c r="M27" s="4">
        <v>2000</v>
      </c>
      <c r="N27" s="4">
        <v>2001</v>
      </c>
      <c r="O27" s="4">
        <v>2002</v>
      </c>
      <c r="P27" s="4">
        <v>2003</v>
      </c>
      <c r="Q27" s="4">
        <v>2004</v>
      </c>
      <c r="R27" s="4">
        <v>2005</v>
      </c>
      <c r="S27" s="4">
        <v>2006</v>
      </c>
      <c r="T27" s="4">
        <v>2007</v>
      </c>
      <c r="U27" s="4">
        <v>2008</v>
      </c>
      <c r="V27" s="4">
        <v>2009</v>
      </c>
      <c r="W27" s="4">
        <v>2010</v>
      </c>
      <c r="X27" s="4">
        <v>2011</v>
      </c>
      <c r="Y27" s="4">
        <v>2012</v>
      </c>
      <c r="Z27" s="4">
        <v>2013</v>
      </c>
      <c r="AA27" s="4">
        <v>2014</v>
      </c>
      <c r="AB27" s="4">
        <v>2015</v>
      </c>
      <c r="AC27" s="4">
        <v>2016</v>
      </c>
      <c r="AD27" s="4">
        <v>2017</v>
      </c>
    </row>
    <row r="28" spans="2:31" x14ac:dyDescent="0.2">
      <c r="B28" s="10" t="s">
        <v>141</v>
      </c>
      <c r="C28" s="65">
        <f>(C16-C4)/C4</f>
        <v>0</v>
      </c>
      <c r="D28" s="65">
        <f t="shared" ref="D28:Y35" si="4">(D16-D4)/D4</f>
        <v>0</v>
      </c>
      <c r="E28" s="65">
        <f t="shared" si="4"/>
        <v>0</v>
      </c>
      <c r="F28" s="65">
        <f t="shared" si="4"/>
        <v>0</v>
      </c>
      <c r="G28" s="65">
        <f t="shared" si="4"/>
        <v>0</v>
      </c>
      <c r="H28" s="65">
        <f t="shared" si="4"/>
        <v>0</v>
      </c>
      <c r="I28" s="65">
        <f t="shared" si="4"/>
        <v>0</v>
      </c>
      <c r="J28" s="65">
        <f t="shared" si="4"/>
        <v>0</v>
      </c>
      <c r="K28" s="65">
        <f t="shared" si="4"/>
        <v>0</v>
      </c>
      <c r="L28" s="65">
        <f t="shared" si="4"/>
        <v>0</v>
      </c>
      <c r="M28" s="65">
        <f t="shared" si="4"/>
        <v>0</v>
      </c>
      <c r="N28" s="65">
        <f t="shared" si="4"/>
        <v>0</v>
      </c>
      <c r="O28" s="65">
        <f t="shared" si="4"/>
        <v>0</v>
      </c>
      <c r="P28" s="65">
        <f t="shared" si="4"/>
        <v>0</v>
      </c>
      <c r="Q28" s="65">
        <f t="shared" si="4"/>
        <v>0</v>
      </c>
      <c r="R28" s="65">
        <f t="shared" si="4"/>
        <v>0</v>
      </c>
      <c r="S28" s="65">
        <f t="shared" si="4"/>
        <v>0</v>
      </c>
      <c r="T28" s="65">
        <f t="shared" si="4"/>
        <v>0</v>
      </c>
      <c r="U28" s="65">
        <f t="shared" si="4"/>
        <v>0</v>
      </c>
      <c r="V28" s="65">
        <f t="shared" si="4"/>
        <v>6.4701322970740565E-4</v>
      </c>
      <c r="W28" s="65">
        <f t="shared" si="4"/>
        <v>-6.6024982452342091E-4</v>
      </c>
      <c r="X28" s="65">
        <f t="shared" si="4"/>
        <v>0</v>
      </c>
      <c r="Y28" s="65">
        <f t="shared" si="4"/>
        <v>0</v>
      </c>
      <c r="Z28" s="65">
        <f t="shared" ref="Z28:AC35" si="5">(Z16-Z4)/Z4</f>
        <v>0</v>
      </c>
      <c r="AA28" s="65">
        <f t="shared" si="5"/>
        <v>0</v>
      </c>
      <c r="AB28" s="65">
        <f t="shared" si="5"/>
        <v>0</v>
      </c>
      <c r="AC28" s="65">
        <f t="shared" si="5"/>
        <v>0</v>
      </c>
      <c r="AD28" s="65">
        <f t="shared" ref="AD28" si="6">(AD16-AD4)/AD4</f>
        <v>-3.9944681127753378E-4</v>
      </c>
      <c r="AE28" s="70">
        <f t="shared" ref="AE28:AE30" si="7">AVERAGE(C28:AD28)</f>
        <v>-1.4738693074769608E-5</v>
      </c>
    </row>
    <row r="29" spans="2:31" x14ac:dyDescent="0.2">
      <c r="B29" s="10" t="s">
        <v>142</v>
      </c>
      <c r="C29" s="65">
        <f>(C17-C5)/C5</f>
        <v>0</v>
      </c>
      <c r="D29" s="65">
        <f t="shared" ref="D29:R29" si="8">(D17-D5)/D5</f>
        <v>0</v>
      </c>
      <c r="E29" s="65">
        <f t="shared" si="8"/>
        <v>0</v>
      </c>
      <c r="F29" s="65">
        <f t="shared" si="8"/>
        <v>0</v>
      </c>
      <c r="G29" s="65">
        <f t="shared" si="8"/>
        <v>0</v>
      </c>
      <c r="H29" s="65">
        <f t="shared" si="8"/>
        <v>0</v>
      </c>
      <c r="I29" s="65">
        <f t="shared" si="8"/>
        <v>0</v>
      </c>
      <c r="J29" s="65">
        <f t="shared" si="8"/>
        <v>0</v>
      </c>
      <c r="K29" s="65">
        <f t="shared" si="8"/>
        <v>0</v>
      </c>
      <c r="L29" s="65">
        <f t="shared" si="8"/>
        <v>0</v>
      </c>
      <c r="M29" s="65">
        <f t="shared" si="8"/>
        <v>0</v>
      </c>
      <c r="N29" s="65">
        <f t="shared" si="8"/>
        <v>0</v>
      </c>
      <c r="O29" s="65">
        <f t="shared" si="8"/>
        <v>0</v>
      </c>
      <c r="P29" s="65">
        <f t="shared" si="8"/>
        <v>0</v>
      </c>
      <c r="Q29" s="65">
        <f t="shared" si="8"/>
        <v>0</v>
      </c>
      <c r="R29" s="65">
        <f t="shared" si="8"/>
        <v>0</v>
      </c>
      <c r="S29" s="65">
        <f t="shared" si="4"/>
        <v>0</v>
      </c>
      <c r="T29" s="65">
        <f t="shared" si="4"/>
        <v>0</v>
      </c>
      <c r="U29" s="65">
        <f t="shared" si="4"/>
        <v>0</v>
      </c>
      <c r="V29" s="65">
        <f t="shared" si="4"/>
        <v>1.1722514643447798E-4</v>
      </c>
      <c r="W29" s="65">
        <f t="shared" si="4"/>
        <v>-1.2038470079418542E-4</v>
      </c>
      <c r="X29" s="65">
        <f t="shared" si="4"/>
        <v>0</v>
      </c>
      <c r="Y29" s="65">
        <f t="shared" si="4"/>
        <v>0</v>
      </c>
      <c r="Z29" s="65">
        <f t="shared" si="5"/>
        <v>0</v>
      </c>
      <c r="AA29" s="65">
        <f t="shared" si="5"/>
        <v>0</v>
      </c>
      <c r="AB29" s="65">
        <f t="shared" si="5"/>
        <v>0</v>
      </c>
      <c r="AC29" s="65">
        <f t="shared" si="5"/>
        <v>0</v>
      </c>
      <c r="AD29" s="65">
        <f t="shared" ref="AD29" si="9">(AD17-AD5)/AD5</f>
        <v>5.7328707152113734E-4</v>
      </c>
      <c r="AE29" s="70">
        <f t="shared" si="7"/>
        <v>2.0361697041479641E-5</v>
      </c>
    </row>
    <row r="30" spans="2:31" x14ac:dyDescent="0.2">
      <c r="B30" s="10" t="s">
        <v>143</v>
      </c>
      <c r="C30" s="65">
        <f>(C18-C6)/C6</f>
        <v>-1.7958374908155791E-4</v>
      </c>
      <c r="D30" s="65">
        <f t="shared" si="4"/>
        <v>-1.7888853685222875E-4</v>
      </c>
      <c r="E30" s="65">
        <f>(E18-E6)/E6</f>
        <v>-1.0863445984035801E-3</v>
      </c>
      <c r="F30" s="65">
        <f t="shared" si="4"/>
        <v>-9.4550417301291173E-4</v>
      </c>
      <c r="G30" s="65">
        <f t="shared" si="4"/>
        <v>-9.0282741572538211E-4</v>
      </c>
      <c r="H30" s="65">
        <f t="shared" si="4"/>
        <v>-4.6225152592515757E-5</v>
      </c>
      <c r="I30" s="65">
        <f t="shared" si="4"/>
        <v>-4.3976249833520818E-4</v>
      </c>
      <c r="J30" s="65">
        <f t="shared" si="4"/>
        <v>3.151830412289137E-4</v>
      </c>
      <c r="K30" s="65">
        <f t="shared" si="4"/>
        <v>-4.9764758370131887E-4</v>
      </c>
      <c r="L30" s="65">
        <f t="shared" si="4"/>
        <v>-3.4564844472923884E-4</v>
      </c>
      <c r="M30" s="65">
        <f t="shared" si="4"/>
        <v>-1.1161058151457777E-3</v>
      </c>
      <c r="N30" s="65">
        <f t="shared" si="4"/>
        <v>-1.3845174147668307E-3</v>
      </c>
      <c r="O30" s="65">
        <f t="shared" si="4"/>
        <v>-1.3830333346540259E-3</v>
      </c>
      <c r="P30" s="65">
        <f t="shared" si="4"/>
        <v>-1.189215549125167E-3</v>
      </c>
      <c r="Q30" s="65">
        <f t="shared" si="4"/>
        <v>-8.8539361035527484E-4</v>
      </c>
      <c r="R30" s="65">
        <f>(R18-R6)/R6</f>
        <v>-2.1445915577278347E-4</v>
      </c>
      <c r="S30" s="65">
        <f t="shared" si="4"/>
        <v>-3.0415485561332141E-4</v>
      </c>
      <c r="T30" s="65">
        <f t="shared" si="4"/>
        <v>-1.945405457523882E-4</v>
      </c>
      <c r="U30" s="65">
        <f t="shared" si="4"/>
        <v>2.5607336977977383E-5</v>
      </c>
      <c r="V30" s="65">
        <f t="shared" si="4"/>
        <v>2.740700710093874E-4</v>
      </c>
      <c r="W30" s="65">
        <f t="shared" si="4"/>
        <v>-8.3933228205073014E-4</v>
      </c>
      <c r="X30" s="65">
        <f t="shared" si="4"/>
        <v>-4.757426341575975E-4</v>
      </c>
      <c r="Y30" s="65">
        <f t="shared" si="4"/>
        <v>-5.1403717313042716E-4</v>
      </c>
      <c r="Z30" s="65">
        <f t="shared" si="5"/>
        <v>-5.359906497309384E-4</v>
      </c>
      <c r="AA30" s="65">
        <f t="shared" si="5"/>
        <v>-5.8358658768624643E-4</v>
      </c>
      <c r="AB30" s="65">
        <f t="shared" si="5"/>
        <v>-5.6336424990217709E-4</v>
      </c>
      <c r="AC30" s="65">
        <f t="shared" si="5"/>
        <v>-5.6576020873563837E-4</v>
      </c>
      <c r="AD30" s="65">
        <f t="shared" ref="AD30" si="10">(AD18-AD6)/AD6</f>
        <v>-8.6776563848069773E-4</v>
      </c>
      <c r="AE30" s="70">
        <f t="shared" si="7"/>
        <v>-5.5802040743848876E-4</v>
      </c>
    </row>
    <row r="31" spans="2:31" ht="18" x14ac:dyDescent="0.2">
      <c r="B31" s="80" t="s">
        <v>179</v>
      </c>
      <c r="C31" s="65">
        <f>(C19-C7)/C7</f>
        <v>-1.8025741486995509E-4</v>
      </c>
      <c r="D31" s="65">
        <f t="shared" si="4"/>
        <v>-1.797019132562131E-4</v>
      </c>
      <c r="E31" s="65">
        <f>(E19-E7)/E7</f>
        <v>-1.1167902269561384E-3</v>
      </c>
      <c r="F31" s="65">
        <f t="shared" si="4"/>
        <v>-9.6882597310773641E-4</v>
      </c>
      <c r="G31" s="65">
        <f t="shared" si="4"/>
        <v>-9.2357197542559098E-4</v>
      </c>
      <c r="H31" s="65">
        <f t="shared" si="4"/>
        <v>-4.3338207284598107E-5</v>
      </c>
      <c r="I31" s="65">
        <f t="shared" si="4"/>
        <v>-4.4736720841152334E-4</v>
      </c>
      <c r="J31" s="65">
        <f t="shared" si="4"/>
        <v>3.2833223906046508E-4</v>
      </c>
      <c r="K31" s="65">
        <f t="shared" si="4"/>
        <v>-5.0767924891174736E-4</v>
      </c>
      <c r="L31" s="65">
        <f t="shared" si="4"/>
        <v>-3.5126002666680515E-4</v>
      </c>
      <c r="M31" s="65">
        <f t="shared" si="4"/>
        <v>-1.1420075102173174E-3</v>
      </c>
      <c r="N31" s="65">
        <f t="shared" si="4"/>
        <v>-1.4192146805765537E-3</v>
      </c>
      <c r="O31" s="65">
        <f t="shared" si="4"/>
        <v>-1.4178612587253244E-3</v>
      </c>
      <c r="P31" s="65">
        <f t="shared" si="4"/>
        <v>-1.2168693493929694E-3</v>
      </c>
      <c r="Q31" s="65">
        <f t="shared" si="4"/>
        <v>-9.046238308743008E-4</v>
      </c>
      <c r="R31" s="65">
        <f t="shared" si="4"/>
        <v>-2.1571163073704389E-4</v>
      </c>
      <c r="S31" s="65">
        <f t="shared" si="4"/>
        <v>-3.0805905417499783E-4</v>
      </c>
      <c r="T31" s="65">
        <f t="shared" si="4"/>
        <v>-1.9500745950932273E-4</v>
      </c>
      <c r="U31" s="65">
        <f t="shared" si="4"/>
        <v>3.1294825725035733E-5</v>
      </c>
      <c r="V31" s="65">
        <f t="shared" si="4"/>
        <v>2.6189526458731603E-4</v>
      </c>
      <c r="W31" s="65">
        <f t="shared" si="4"/>
        <v>-8.3482701196062098E-4</v>
      </c>
      <c r="X31" s="65">
        <f t="shared" si="4"/>
        <v>-4.84758782141957E-4</v>
      </c>
      <c r="Y31" s="65">
        <f t="shared" si="4"/>
        <v>-5.2325484828929256E-4</v>
      </c>
      <c r="Z31" s="65">
        <f t="shared" si="5"/>
        <v>-5.4479730781462586E-4</v>
      </c>
      <c r="AA31" s="65">
        <f t="shared" si="5"/>
        <v>-5.9471291646566264E-4</v>
      </c>
      <c r="AB31" s="65">
        <f t="shared" si="5"/>
        <v>-5.9734026042330783E-4</v>
      </c>
      <c r="AC31" s="65">
        <f t="shared" si="5"/>
        <v>-6.0855915560228404E-4</v>
      </c>
      <c r="AD31" s="65">
        <f t="shared" ref="AD31" si="11">(AD19-AD7)/AD7</f>
        <v>-8.8193450117127084E-4</v>
      </c>
      <c r="AE31" s="70">
        <f>AVERAGE(C31:AD31)</f>
        <v>-5.7095747941408371E-4</v>
      </c>
    </row>
    <row r="32" spans="2:31" ht="18" x14ac:dyDescent="0.2">
      <c r="B32" s="80" t="s">
        <v>180</v>
      </c>
      <c r="C32" s="65">
        <f>(C20-C8)/C8</f>
        <v>-1.7317424754095584E-4</v>
      </c>
      <c r="D32" s="65">
        <f t="shared" si="4"/>
        <v>-1.7123642183180368E-4</v>
      </c>
      <c r="E32" s="65">
        <f t="shared" si="4"/>
        <v>-8.0845414687921995E-4</v>
      </c>
      <c r="F32" s="65">
        <f t="shared" si="4"/>
        <v>-7.2652516011322975E-4</v>
      </c>
      <c r="G32" s="65">
        <f t="shared" si="4"/>
        <v>-7.0474304972927243E-4</v>
      </c>
      <c r="H32" s="65">
        <f t="shared" si="4"/>
        <v>-7.4500951205089177E-5</v>
      </c>
      <c r="I32" s="65">
        <f t="shared" si="4"/>
        <v>-3.6626281186035462E-4</v>
      </c>
      <c r="J32" s="65">
        <f t="shared" si="4"/>
        <v>1.9066297674441953E-4</v>
      </c>
      <c r="K32" s="65">
        <f t="shared" si="4"/>
        <v>-4.0230703140662212E-4</v>
      </c>
      <c r="L32" s="65">
        <f t="shared" si="4"/>
        <v>-2.9209215495095602E-4</v>
      </c>
      <c r="M32" s="65">
        <f t="shared" si="4"/>
        <v>-8.6693186418423474E-4</v>
      </c>
      <c r="N32" s="65">
        <f t="shared" si="4"/>
        <v>-1.0551121397992277E-3</v>
      </c>
      <c r="O32" s="65">
        <f t="shared" si="4"/>
        <v>-1.0529465162278074E-3</v>
      </c>
      <c r="P32" s="65">
        <f t="shared" si="4"/>
        <v>-9.2301506296269594E-4</v>
      </c>
      <c r="Q32" s="65">
        <f>(Q20-Q8)/Q8</f>
        <v>-6.9984410132575294E-4</v>
      </c>
      <c r="R32" s="65">
        <f t="shared" si="4"/>
        <v>-2.0239592816169888E-4</v>
      </c>
      <c r="S32" s="65">
        <f t="shared" si="4"/>
        <v>-2.6713628350314204E-4</v>
      </c>
      <c r="T32" s="65">
        <f t="shared" si="4"/>
        <v>-1.9006839980821225E-4</v>
      </c>
      <c r="U32" s="65">
        <f t="shared" si="4"/>
        <v>-2.7485946347172377E-5</v>
      </c>
      <c r="V32" s="65">
        <f t="shared" si="4"/>
        <v>3.8416209791546958E-4</v>
      </c>
      <c r="W32" s="65">
        <f t="shared" si="4"/>
        <v>-8.8141450965324958E-4</v>
      </c>
      <c r="X32" s="65">
        <f t="shared" si="4"/>
        <v>-3.9150409815675978E-4</v>
      </c>
      <c r="Y32" s="65">
        <f>(Y20-Y8)/Y8</f>
        <v>-4.2604550754876441E-4</v>
      </c>
      <c r="Z32" s="65">
        <f t="shared" si="5"/>
        <v>-4.4954519090632442E-4</v>
      </c>
      <c r="AA32" s="65">
        <f t="shared" si="5"/>
        <v>-4.7685573811518387E-4</v>
      </c>
      <c r="AB32" s="65">
        <f t="shared" si="5"/>
        <v>-2.4331651884148709E-4</v>
      </c>
      <c r="AC32" s="65">
        <f t="shared" si="5"/>
        <v>-1.7457086401014772E-4</v>
      </c>
      <c r="AD32" s="65">
        <f t="shared" ref="AD32" si="12">(AD20-AD8)/AD8</f>
        <v>-7.3679497356533114E-4</v>
      </c>
      <c r="AE32" s="70">
        <f>AVERAGE(C32:AD32)</f>
        <v>-4.360519479991003E-4</v>
      </c>
    </row>
    <row r="33" spans="2:32" x14ac:dyDescent="0.2">
      <c r="B33" s="10" t="s">
        <v>144</v>
      </c>
      <c r="C33" s="65">
        <f t="shared" ref="C33:Y33" si="13">(C21-C9)/C9</f>
        <v>0</v>
      </c>
      <c r="D33" s="65">
        <f t="shared" si="13"/>
        <v>0</v>
      </c>
      <c r="E33" s="65">
        <f t="shared" si="13"/>
        <v>0</v>
      </c>
      <c r="F33" s="65">
        <f t="shared" si="13"/>
        <v>0</v>
      </c>
      <c r="G33" s="65">
        <f t="shared" si="13"/>
        <v>0</v>
      </c>
      <c r="H33" s="65">
        <f t="shared" si="13"/>
        <v>0</v>
      </c>
      <c r="I33" s="65">
        <f t="shared" si="13"/>
        <v>0</v>
      </c>
      <c r="J33" s="65">
        <f t="shared" si="13"/>
        <v>0</v>
      </c>
      <c r="K33" s="65">
        <f t="shared" si="13"/>
        <v>0</v>
      </c>
      <c r="L33" s="65">
        <f t="shared" si="13"/>
        <v>0</v>
      </c>
      <c r="M33" s="65">
        <f t="shared" si="13"/>
        <v>0</v>
      </c>
      <c r="N33" s="65">
        <f t="shared" si="13"/>
        <v>0</v>
      </c>
      <c r="O33" s="65">
        <f t="shared" si="13"/>
        <v>0</v>
      </c>
      <c r="P33" s="65">
        <f t="shared" si="13"/>
        <v>0</v>
      </c>
      <c r="Q33" s="65">
        <f t="shared" si="13"/>
        <v>0</v>
      </c>
      <c r="R33" s="65">
        <f t="shared" si="13"/>
        <v>0</v>
      </c>
      <c r="S33" s="65">
        <f t="shared" si="13"/>
        <v>0</v>
      </c>
      <c r="T33" s="65">
        <f t="shared" si="13"/>
        <v>0</v>
      </c>
      <c r="U33" s="65">
        <f t="shared" si="13"/>
        <v>0</v>
      </c>
      <c r="V33" s="65">
        <f t="shared" si="13"/>
        <v>0</v>
      </c>
      <c r="W33" s="65">
        <f t="shared" si="13"/>
        <v>0</v>
      </c>
      <c r="X33" s="65">
        <f t="shared" si="13"/>
        <v>0</v>
      </c>
      <c r="Y33" s="65">
        <f t="shared" si="13"/>
        <v>0</v>
      </c>
      <c r="Z33" s="65">
        <f t="shared" si="5"/>
        <v>0</v>
      </c>
      <c r="AA33" s="65">
        <f t="shared" si="5"/>
        <v>0</v>
      </c>
      <c r="AB33" s="65">
        <f t="shared" si="5"/>
        <v>0</v>
      </c>
      <c r="AC33" s="65">
        <f t="shared" si="5"/>
        <v>0</v>
      </c>
      <c r="AD33" s="65">
        <f t="shared" ref="AD33" si="14">(AD21-AD9)/AD9</f>
        <v>0</v>
      </c>
      <c r="AE33" s="70">
        <f t="shared" ref="AE33:AE34" si="15">AVERAGE(C33:AD33)</f>
        <v>0</v>
      </c>
    </row>
    <row r="34" spans="2:32" x14ac:dyDescent="0.2">
      <c r="B34" s="10" t="s">
        <v>145</v>
      </c>
      <c r="C34" s="65">
        <f t="shared" ref="C34:Y34" si="16">(C22-C10)/C10</f>
        <v>1.1739130434782601</v>
      </c>
      <c r="D34" s="65">
        <f t="shared" si="16"/>
        <v>1.1739130434782605</v>
      </c>
      <c r="E34" s="65">
        <f t="shared" si="16"/>
        <v>1.1739130434782603</v>
      </c>
      <c r="F34" s="65">
        <f t="shared" si="16"/>
        <v>1.173913043478261</v>
      </c>
      <c r="G34" s="65">
        <f t="shared" si="16"/>
        <v>1.1739130434782601</v>
      </c>
      <c r="H34" s="65">
        <f t="shared" si="16"/>
        <v>1.1739130434782603</v>
      </c>
      <c r="I34" s="65">
        <f t="shared" si="16"/>
        <v>1.1739130434782605</v>
      </c>
      <c r="J34" s="65">
        <f t="shared" si="16"/>
        <v>1.1739130434782603</v>
      </c>
      <c r="K34" s="65">
        <f t="shared" si="16"/>
        <v>1.1739130434782608</v>
      </c>
      <c r="L34" s="65">
        <f t="shared" si="16"/>
        <v>1.1739130434782603</v>
      </c>
      <c r="M34" s="65">
        <f t="shared" si="16"/>
        <v>1.1739130434782605</v>
      </c>
      <c r="N34" s="65">
        <f t="shared" si="16"/>
        <v>1.173913043478261</v>
      </c>
      <c r="O34" s="65">
        <f t="shared" si="16"/>
        <v>1.1739130434782608</v>
      </c>
      <c r="P34" s="65">
        <f t="shared" si="16"/>
        <v>1.1739130434782612</v>
      </c>
      <c r="Q34" s="65">
        <f t="shared" si="16"/>
        <v>1.1739130434782605</v>
      </c>
      <c r="R34" s="65">
        <f t="shared" si="16"/>
        <v>1.1799327059565738</v>
      </c>
      <c r="S34" s="65">
        <f t="shared" si="16"/>
        <v>1.1913589438157635</v>
      </c>
      <c r="T34" s="65">
        <f t="shared" si="16"/>
        <v>1.1793833207736755</v>
      </c>
      <c r="U34" s="65">
        <f t="shared" si="16"/>
        <v>1.1771997997473009</v>
      </c>
      <c r="V34" s="65">
        <f t="shared" si="16"/>
        <v>1.175133043057571</v>
      </c>
      <c r="W34" s="65">
        <f t="shared" si="16"/>
        <v>1.1752642603146768</v>
      </c>
      <c r="X34" s="65">
        <f t="shared" si="16"/>
        <v>1.1739041655322624</v>
      </c>
      <c r="Y34" s="65">
        <f t="shared" si="16"/>
        <v>1.1738950988822014</v>
      </c>
      <c r="Z34" s="65">
        <f t="shared" si="5"/>
        <v>1.1739454262306184</v>
      </c>
      <c r="AA34" s="65">
        <f t="shared" si="5"/>
        <v>1.1744570142360198</v>
      </c>
      <c r="AB34" s="65">
        <f t="shared" si="5"/>
        <v>1.2704544276905538</v>
      </c>
      <c r="AC34" s="65">
        <f t="shared" si="5"/>
        <v>1.2097629924001891</v>
      </c>
      <c r="AD34" s="65">
        <f t="shared" ref="AD34" si="17">(AD22-AD10)/AD10</f>
        <v>1.3967772313487494</v>
      </c>
      <c r="AE34" s="70">
        <f t="shared" si="15"/>
        <v>1.1878630029342878</v>
      </c>
    </row>
    <row r="35" spans="2:32" ht="18" x14ac:dyDescent="0.2">
      <c r="B35" s="9" t="s">
        <v>199</v>
      </c>
      <c r="C35" s="69">
        <f>(C23-C11)/C11</f>
        <v>2.6185821095438661E-3</v>
      </c>
      <c r="D35" s="69">
        <f t="shared" si="4"/>
        <v>2.6948599259151379E-3</v>
      </c>
      <c r="E35" s="69">
        <f t="shared" si="4"/>
        <v>2.9423269524084376E-3</v>
      </c>
      <c r="F35" s="69">
        <f t="shared" si="4"/>
        <v>2.4535707365781634E-3</v>
      </c>
      <c r="G35" s="69">
        <f t="shared" si="4"/>
        <v>2.4184295545718439E-3</v>
      </c>
      <c r="H35" s="69">
        <f t="shared" si="4"/>
        <v>2.2864790956888931E-3</v>
      </c>
      <c r="I35" s="69">
        <f t="shared" si="4"/>
        <v>2.1461000036730711E-3</v>
      </c>
      <c r="J35" s="69">
        <f t="shared" si="4"/>
        <v>2.251885472308545E-3</v>
      </c>
      <c r="K35" s="69">
        <f t="shared" si="4"/>
        <v>2.290761310419324E-3</v>
      </c>
      <c r="L35" s="69">
        <f t="shared" si="4"/>
        <v>2.5946317341851602E-3</v>
      </c>
      <c r="M35" s="69">
        <f t="shared" si="4"/>
        <v>2.1653903168421243E-3</v>
      </c>
      <c r="N35" s="69">
        <f t="shared" si="4"/>
        <v>1.9119990275789803E-3</v>
      </c>
      <c r="O35" s="69">
        <f t="shared" si="4"/>
        <v>1.8712150727071492E-3</v>
      </c>
      <c r="P35" s="69">
        <f t="shared" si="4"/>
        <v>1.8338563691582288E-3</v>
      </c>
      <c r="Q35" s="69">
        <f t="shared" si="4"/>
        <v>1.6274275392184922E-3</v>
      </c>
      <c r="R35" s="69">
        <f t="shared" si="4"/>
        <v>1.6951970913765568E-3</v>
      </c>
      <c r="S35" s="69">
        <f t="shared" si="4"/>
        <v>1.8290278946601053E-3</v>
      </c>
      <c r="T35" s="69">
        <f t="shared" si="4"/>
        <v>1.4682640817417257E-3</v>
      </c>
      <c r="U35" s="69">
        <f t="shared" si="4"/>
        <v>2.0378222705273062E-3</v>
      </c>
      <c r="V35" s="69">
        <f t="shared" si="4"/>
        <v>3.21174545510276E-3</v>
      </c>
      <c r="W35" s="69">
        <f t="shared" si="4"/>
        <v>2.3511043529381272E-3</v>
      </c>
      <c r="X35" s="69">
        <f t="shared" si="4"/>
        <v>2.0757934999026035E-3</v>
      </c>
      <c r="Y35" s="69">
        <f t="shared" si="4"/>
        <v>1.2770323331571336E-3</v>
      </c>
      <c r="Z35" s="69">
        <f t="shared" si="5"/>
        <v>1.2166560895904399E-3</v>
      </c>
      <c r="AA35" s="69">
        <f t="shared" si="5"/>
        <v>1.4390660036830883E-3</v>
      </c>
      <c r="AB35" s="69">
        <f t="shared" si="5"/>
        <v>1.7757918066499028E-3</v>
      </c>
      <c r="AC35" s="69">
        <f t="shared" si="5"/>
        <v>2.1128787610801432E-3</v>
      </c>
      <c r="AD35" s="69">
        <f t="shared" ref="AD35" si="18">(AD23-AD11)/AD11</f>
        <v>2.0692948433444049E-3</v>
      </c>
      <c r="AE35" s="78">
        <f>AVERAGE(C35:AD35)</f>
        <v>2.0952567751625619E-3</v>
      </c>
      <c r="AF35" s="5" t="s">
        <v>43</v>
      </c>
    </row>
    <row r="38" spans="2:32" x14ac:dyDescent="0.2">
      <c r="C38" s="77">
        <f t="shared" ref="C38:X38" si="19">C23-C11</f>
        <v>51.150929758394341</v>
      </c>
      <c r="D38" s="77">
        <f t="shared" si="19"/>
        <v>52.756916213649674</v>
      </c>
      <c r="E38" s="77">
        <f t="shared" si="19"/>
        <v>57.537358872290497</v>
      </c>
      <c r="F38" s="77">
        <f t="shared" si="19"/>
        <v>48.411397002317244</v>
      </c>
      <c r="G38" s="77">
        <f t="shared" si="19"/>
        <v>47.838642488964979</v>
      </c>
      <c r="H38" s="77">
        <f t="shared" si="19"/>
        <v>46.293246570265183</v>
      </c>
      <c r="I38" s="77">
        <f t="shared" si="19"/>
        <v>44.300927345724631</v>
      </c>
      <c r="J38" s="77">
        <f t="shared" si="19"/>
        <v>46.552889730362949</v>
      </c>
      <c r="K38" s="77">
        <f t="shared" si="19"/>
        <v>48.284048387144139</v>
      </c>
      <c r="L38" s="77">
        <f t="shared" si="19"/>
        <v>53.678278794181097</v>
      </c>
      <c r="M38" s="77">
        <f t="shared" si="19"/>
        <v>42.732843090525421</v>
      </c>
      <c r="N38" s="77">
        <f t="shared" si="19"/>
        <v>37.057152266366757</v>
      </c>
      <c r="O38" s="77">
        <f t="shared" si="19"/>
        <v>35.639771862432099</v>
      </c>
      <c r="P38" s="77">
        <f t="shared" si="19"/>
        <v>35.311667787758779</v>
      </c>
      <c r="Q38" s="77">
        <f t="shared" si="19"/>
        <v>30.913079499532614</v>
      </c>
      <c r="R38" s="77">
        <f t="shared" si="19"/>
        <v>31.699049739960174</v>
      </c>
      <c r="S38" s="77">
        <f t="shared" si="19"/>
        <v>33.554820062920044</v>
      </c>
      <c r="T38" s="77">
        <f t="shared" si="19"/>
        <v>26.520330041286797</v>
      </c>
      <c r="U38" s="77">
        <f t="shared" si="19"/>
        <v>36.345309715910844</v>
      </c>
      <c r="V38" s="77">
        <f t="shared" si="19"/>
        <v>56.400649192837591</v>
      </c>
      <c r="W38" s="77">
        <f t="shared" si="19"/>
        <v>41.670848171088437</v>
      </c>
      <c r="X38" s="77">
        <f t="shared" si="19"/>
        <v>35.580677062727773</v>
      </c>
      <c r="Y38" s="77">
        <f t="shared" ref="Y38:AD38" si="20">Y23-Y11</f>
        <v>22.406340611509222</v>
      </c>
      <c r="Z38" s="77">
        <f t="shared" si="20"/>
        <v>22.453029008658632</v>
      </c>
      <c r="AA38" s="77">
        <f t="shared" si="20"/>
        <v>26.323538330823794</v>
      </c>
      <c r="AB38" s="77">
        <f t="shared" si="20"/>
        <v>32.937501533364411</v>
      </c>
      <c r="AC38" s="77">
        <f t="shared" si="20"/>
        <v>40.238589681055601</v>
      </c>
      <c r="AD38" s="77">
        <f t="shared" si="20"/>
        <v>40.519692192523507</v>
      </c>
      <c r="AE38" s="84">
        <f>SUM(C38:AD38)</f>
        <v>1125.1095250145772</v>
      </c>
      <c r="AF38" s="5" t="s">
        <v>44</v>
      </c>
    </row>
    <row r="66" spans="2:2" x14ac:dyDescent="0.2">
      <c r="B66" s="11" t="s">
        <v>166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AF121"/>
  <sheetViews>
    <sheetView zoomScale="75" zoomScaleNormal="75" workbookViewId="0">
      <pane ySplit="1" topLeftCell="A2" activePane="bottomLeft" state="frozen"/>
      <selection activeCell="B38" sqref="B38"/>
      <selection pane="bottomLeft" activeCell="A64" sqref="A64:XFD64"/>
    </sheetView>
  </sheetViews>
  <sheetFormatPr defaultRowHeight="15" x14ac:dyDescent="0.25"/>
  <cols>
    <col min="1" max="1" width="3.28515625" style="3" customWidth="1"/>
    <col min="2" max="2" width="32.42578125" style="93" customWidth="1"/>
    <col min="3" max="30" width="9.85546875" style="3" bestFit="1" customWidth="1"/>
    <col min="31" max="16384" width="9.140625" style="3"/>
  </cols>
  <sheetData>
    <row r="1" spans="2:30" x14ac:dyDescent="0.25">
      <c r="B1" s="90" t="s">
        <v>159</v>
      </c>
    </row>
    <row r="2" spans="2:30" x14ac:dyDescent="0.25">
      <c r="B2" s="91" t="s">
        <v>197</v>
      </c>
    </row>
    <row r="3" spans="2:30" s="5" customFormat="1" x14ac:dyDescent="0.2">
      <c r="B3" s="66" t="s">
        <v>106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</row>
    <row r="4" spans="2:30" x14ac:dyDescent="0.25">
      <c r="B4" s="14" t="s">
        <v>107</v>
      </c>
      <c r="C4" s="12">
        <v>-3710.256974847644</v>
      </c>
      <c r="D4" s="12">
        <v>-3835.4193658306085</v>
      </c>
      <c r="E4" s="12">
        <v>-3240.2347310869154</v>
      </c>
      <c r="F4" s="12">
        <v>-3485.380088405605</v>
      </c>
      <c r="G4" s="12">
        <v>-3089.6808172425608</v>
      </c>
      <c r="H4" s="12">
        <v>-2767.2893478925225</v>
      </c>
      <c r="I4" s="12">
        <v>-2670.6517035359025</v>
      </c>
      <c r="J4" s="12">
        <v>-3448.7261960979918</v>
      </c>
      <c r="K4" s="12">
        <v>-2983.4998805985992</v>
      </c>
      <c r="L4" s="12">
        <v>-2904.2991048450122</v>
      </c>
      <c r="M4" s="12">
        <v>-1964.593260157229</v>
      </c>
      <c r="N4" s="12">
        <v>-2260.141747280948</v>
      </c>
      <c r="O4" s="12">
        <v>-2173.8403297852733</v>
      </c>
      <c r="P4" s="12">
        <v>-2325.213044972239</v>
      </c>
      <c r="Q4" s="12">
        <v>-3219.1571730974047</v>
      </c>
      <c r="R4" s="12">
        <v>-2961.4457839377333</v>
      </c>
      <c r="S4" s="12">
        <v>-3397.4840220955857</v>
      </c>
      <c r="T4" s="12">
        <v>-3121.0021487194322</v>
      </c>
      <c r="U4" s="12">
        <v>-4024.490571425812</v>
      </c>
      <c r="V4" s="12">
        <v>-4067.9524225508112</v>
      </c>
      <c r="W4" s="12">
        <v>-3705.9077730636145</v>
      </c>
      <c r="X4" s="12">
        <v>-4066.9647433854338</v>
      </c>
      <c r="Y4" s="12">
        <v>-4308.4928509857873</v>
      </c>
      <c r="Z4" s="12">
        <v>-4443.9485045238926</v>
      </c>
      <c r="AA4" s="12">
        <v>-4207.6487570726513</v>
      </c>
      <c r="AB4" s="12">
        <v>-4748.1550755792068</v>
      </c>
      <c r="AC4" s="12">
        <v>-4561.3572792372615</v>
      </c>
      <c r="AD4" s="12">
        <v>-3728.1374317757077</v>
      </c>
    </row>
    <row r="5" spans="2:30" x14ac:dyDescent="0.25">
      <c r="B5" s="92" t="s">
        <v>108</v>
      </c>
      <c r="C5" s="12">
        <v>-3861.7051305595537</v>
      </c>
      <c r="D5" s="12">
        <v>-3989.7879955636167</v>
      </c>
      <c r="E5" s="12">
        <v>-3397.4995357348362</v>
      </c>
      <c r="F5" s="12">
        <v>-3652.7761596499686</v>
      </c>
      <c r="G5" s="12">
        <v>-3263.9697234146952</v>
      </c>
      <c r="H5" s="12">
        <v>-2956.2935734498901</v>
      </c>
      <c r="I5" s="12">
        <v>-2867.0910448075047</v>
      </c>
      <c r="J5" s="12">
        <v>-3640.0408876336155</v>
      </c>
      <c r="K5" s="12">
        <v>-3175.0382388075755</v>
      </c>
      <c r="L5" s="12">
        <v>-3099.2191263288632</v>
      </c>
      <c r="M5" s="12">
        <v>-2171.0455977266606</v>
      </c>
      <c r="N5" s="12">
        <v>-2482.893976017077</v>
      </c>
      <c r="O5" s="12">
        <v>-2386.1991392364234</v>
      </c>
      <c r="P5" s="12">
        <v>-2564.8299089457419</v>
      </c>
      <c r="Q5" s="12">
        <v>-3449.9363432042633</v>
      </c>
      <c r="R5" s="12">
        <v>-3185.26683192059</v>
      </c>
      <c r="S5" s="12">
        <v>-3624.9948025833023</v>
      </c>
      <c r="T5" s="12">
        <v>-3352.4111932434057</v>
      </c>
      <c r="U5" s="12">
        <v>-4258.9184360973795</v>
      </c>
      <c r="V5" s="12">
        <v>-4302.2572177589582</v>
      </c>
      <c r="W5" s="12">
        <v>-3965.6192388088289</v>
      </c>
      <c r="X5" s="12">
        <v>-4312.4744119753832</v>
      </c>
      <c r="Y5" s="12">
        <v>-4548.9886847744119</v>
      </c>
      <c r="Z5" s="12">
        <v>-4692.3794478097425</v>
      </c>
      <c r="AA5" s="12">
        <v>-4455.0879403170848</v>
      </c>
      <c r="AB5" s="12">
        <v>-4995.2175878075168</v>
      </c>
      <c r="AC5" s="12">
        <v>-4806.6872404750811</v>
      </c>
      <c r="AD5" s="12">
        <v>-4013.7074167883293</v>
      </c>
    </row>
    <row r="6" spans="2:30" x14ac:dyDescent="0.25">
      <c r="B6" s="92" t="s">
        <v>109</v>
      </c>
      <c r="C6" s="12">
        <v>2.3433285675487601</v>
      </c>
      <c r="D6" s="12">
        <v>2.24518586930022</v>
      </c>
      <c r="E6" s="12">
        <v>2.2044401876637201</v>
      </c>
      <c r="F6" s="12">
        <v>2.4383650222912898</v>
      </c>
      <c r="G6" s="12">
        <v>2.5578767046062798</v>
      </c>
      <c r="H6" s="12">
        <v>2.8081542890359001</v>
      </c>
      <c r="I6" s="12">
        <v>2.9488633537903</v>
      </c>
      <c r="J6" s="12">
        <v>2.68894560454219</v>
      </c>
      <c r="K6" s="12">
        <v>2.5575913185829999</v>
      </c>
      <c r="L6" s="12">
        <v>2.5539491997515502</v>
      </c>
      <c r="M6" s="12">
        <v>2.82311317682078</v>
      </c>
      <c r="N6" s="12">
        <v>3.2478804211424501</v>
      </c>
      <c r="O6" s="12">
        <v>2.7024704348856599</v>
      </c>
      <c r="P6" s="12">
        <v>3.6354091044789998</v>
      </c>
      <c r="Q6" s="12">
        <v>3.2182231523443701</v>
      </c>
      <c r="R6" s="12">
        <v>2.8516579535709599</v>
      </c>
      <c r="S6" s="12">
        <v>2.85342210327389</v>
      </c>
      <c r="T6" s="12">
        <v>2.89129944340262</v>
      </c>
      <c r="U6" s="12">
        <v>2.90348570729588</v>
      </c>
      <c r="V6" s="12">
        <v>2.8009604512286099</v>
      </c>
      <c r="W6" s="12">
        <v>3.6442799950388198</v>
      </c>
      <c r="X6" s="12">
        <v>3.04350314454065</v>
      </c>
      <c r="Y6" s="12">
        <v>2.7909257521423698</v>
      </c>
      <c r="Z6" s="12">
        <v>3.0838168809524702</v>
      </c>
      <c r="AA6" s="12">
        <v>3.02684316276369</v>
      </c>
      <c r="AB6" s="12">
        <v>2.9096385950300498</v>
      </c>
      <c r="AC6" s="12">
        <v>2.78811938666224</v>
      </c>
      <c r="AD6" s="12">
        <v>4.1899940475776196</v>
      </c>
    </row>
    <row r="7" spans="2:30" x14ac:dyDescent="0.25">
      <c r="B7" s="92" t="s">
        <v>110</v>
      </c>
      <c r="C7" s="12">
        <v>0.31162732054761999</v>
      </c>
      <c r="D7" s="12">
        <v>0.32966101678020998</v>
      </c>
      <c r="E7" s="12">
        <v>0.34279798643062998</v>
      </c>
      <c r="F7" s="12">
        <v>0.35717095868148002</v>
      </c>
      <c r="G7" s="12">
        <v>0.37027512938583002</v>
      </c>
      <c r="H7" s="12">
        <v>0.39865895413245001</v>
      </c>
      <c r="I7" s="12">
        <v>0.41180455512364</v>
      </c>
      <c r="J7" s="12">
        <v>0.41641292423512999</v>
      </c>
      <c r="K7" s="12">
        <v>0.42818313840402999</v>
      </c>
      <c r="L7" s="12">
        <v>0.43983654862436999</v>
      </c>
      <c r="M7" s="12">
        <v>0.45595472533192</v>
      </c>
      <c r="N7" s="12">
        <v>0.47501751076365001</v>
      </c>
      <c r="O7" s="12">
        <v>0.48589613617117</v>
      </c>
      <c r="P7" s="12">
        <v>0.49909945087760998</v>
      </c>
      <c r="Q7" s="12">
        <v>0.50444158153774998</v>
      </c>
      <c r="R7" s="12">
        <v>0.51184429242813001</v>
      </c>
      <c r="S7" s="12">
        <v>0.52407794599284996</v>
      </c>
      <c r="T7" s="12">
        <v>0.53398173972787999</v>
      </c>
      <c r="U7" s="12">
        <v>0.54308967110460005</v>
      </c>
      <c r="V7" s="12">
        <v>0.55127779841419999</v>
      </c>
      <c r="W7" s="12">
        <v>0.56578679821893996</v>
      </c>
      <c r="X7" s="12">
        <v>0.56853050327662003</v>
      </c>
      <c r="Y7" s="12">
        <v>0.57289493283578996</v>
      </c>
      <c r="Z7" s="12">
        <v>0.574951413631</v>
      </c>
      <c r="AA7" s="12">
        <v>0.57640303414544003</v>
      </c>
      <c r="AB7" s="12">
        <v>0.58497163541126995</v>
      </c>
      <c r="AC7" s="12">
        <v>0.58935227037337001</v>
      </c>
      <c r="AD7" s="12">
        <v>0.60677897256100999</v>
      </c>
    </row>
    <row r="8" spans="2:30" x14ac:dyDescent="0.25">
      <c r="B8" s="93" t="s">
        <v>111</v>
      </c>
      <c r="C8" s="12">
        <v>-8.8259182166520809</v>
      </c>
      <c r="D8" s="12">
        <v>-34.273633009711709</v>
      </c>
      <c r="E8" s="12">
        <v>-26.094096066621159</v>
      </c>
      <c r="F8" s="12">
        <v>-3.0634813867861501</v>
      </c>
      <c r="G8" s="12">
        <v>16.82293523947726</v>
      </c>
      <c r="H8" s="12">
        <v>-64.518211993319795</v>
      </c>
      <c r="I8" s="12">
        <v>42.063835181697357</v>
      </c>
      <c r="J8" s="12">
        <v>-28.10634862155602</v>
      </c>
      <c r="K8" s="12">
        <v>-5.1067203597949504</v>
      </c>
      <c r="L8" s="12">
        <v>-9.2768366104911202</v>
      </c>
      <c r="M8" s="12">
        <v>2.5545431698697301</v>
      </c>
      <c r="N8" s="12">
        <v>283.02795146616882</v>
      </c>
      <c r="O8" s="12">
        <v>201.69875592029788</v>
      </c>
      <c r="P8" s="12">
        <v>22.69324147307087</v>
      </c>
      <c r="Q8" s="12">
        <v>28.082870456697052</v>
      </c>
      <c r="R8" s="12">
        <v>-103.75040522961476</v>
      </c>
      <c r="S8" s="12">
        <v>-107.31639381306007</v>
      </c>
      <c r="T8" s="12">
        <v>-25.798733410873272</v>
      </c>
      <c r="U8" s="12">
        <v>153.21847807590021</v>
      </c>
      <c r="V8" s="12">
        <v>-81.883923136709186</v>
      </c>
      <c r="W8" s="12">
        <v>-207.33532378926401</v>
      </c>
      <c r="X8" s="12">
        <v>-20.410038041031321</v>
      </c>
      <c r="Y8" s="12">
        <v>49.714873595703942</v>
      </c>
      <c r="Z8" s="12">
        <v>-30.607638153506691</v>
      </c>
      <c r="AA8" s="12">
        <v>-86.908912931140748</v>
      </c>
      <c r="AB8" s="12">
        <v>-97.032256168056932</v>
      </c>
      <c r="AC8" s="12">
        <v>-136.35577863568739</v>
      </c>
      <c r="AD8" s="12">
        <v>-83.917260700352855</v>
      </c>
    </row>
    <row r="9" spans="2:30" x14ac:dyDescent="0.25">
      <c r="B9" s="92" t="s">
        <v>112</v>
      </c>
      <c r="C9" s="12">
        <v>-8.8823129696367094</v>
      </c>
      <c r="D9" s="12">
        <v>-34.309876424224271</v>
      </c>
      <c r="E9" s="12">
        <v>-26.117393333469561</v>
      </c>
      <c r="F9" s="12">
        <v>-3.1104528519950998</v>
      </c>
      <c r="G9" s="12">
        <v>16.769005038680749</v>
      </c>
      <c r="H9" s="12">
        <v>-64.591858611611826</v>
      </c>
      <c r="I9" s="12">
        <v>41.981925064896807</v>
      </c>
      <c r="J9" s="12">
        <v>-28.151145481893892</v>
      </c>
      <c r="K9" s="12">
        <v>-5.1303510660593101</v>
      </c>
      <c r="L9" s="12">
        <v>-9.2961181070130703</v>
      </c>
      <c r="M9" s="12">
        <v>2.5061219680798099</v>
      </c>
      <c r="N9" s="12">
        <v>282.87102410616882</v>
      </c>
      <c r="O9" s="12">
        <v>201.64467960029788</v>
      </c>
      <c r="P9" s="12">
        <v>22.484711873070871</v>
      </c>
      <c r="Q9" s="12">
        <v>27.305302456697049</v>
      </c>
      <c r="R9" s="12">
        <v>-103.90366775342515</v>
      </c>
      <c r="S9" s="12">
        <v>-107.32817514639241</v>
      </c>
      <c r="T9" s="12">
        <v>-25.802915722199351</v>
      </c>
      <c r="U9" s="12">
        <v>153.19085421532895</v>
      </c>
      <c r="V9" s="12">
        <v>-81.902122940441274</v>
      </c>
      <c r="W9" s="12">
        <v>-207.36646000922849</v>
      </c>
      <c r="X9" s="12">
        <v>-20.416845019239918</v>
      </c>
      <c r="Y9" s="12">
        <v>49.712635142371603</v>
      </c>
      <c r="Z9" s="12">
        <v>-30.607638153506691</v>
      </c>
      <c r="AA9" s="12">
        <v>-86.908912931140748</v>
      </c>
      <c r="AB9" s="12">
        <v>-97.032256168056932</v>
      </c>
      <c r="AC9" s="12">
        <v>-136.35577863568739</v>
      </c>
      <c r="AD9" s="12">
        <v>-83.917260700352855</v>
      </c>
    </row>
    <row r="10" spans="2:30" x14ac:dyDescent="0.25">
      <c r="B10" s="92" t="s">
        <v>113</v>
      </c>
      <c r="C10" s="12">
        <v>1.7232439232099999E-3</v>
      </c>
      <c r="D10" s="12">
        <v>1.1074832411399999E-3</v>
      </c>
      <c r="E10" s="12">
        <v>7.1189022740000005E-4</v>
      </c>
      <c r="F10" s="12">
        <v>1.43529828051E-3</v>
      </c>
      <c r="G10" s="12">
        <v>1.6479350628099999E-3</v>
      </c>
      <c r="H10" s="12">
        <v>2.2504059459899999E-3</v>
      </c>
      <c r="I10" s="12">
        <v>2.50291212497E-3</v>
      </c>
      <c r="J10" s="12">
        <v>1.36884928605E-3</v>
      </c>
      <c r="K10" s="12">
        <v>7.2207907321999998E-4</v>
      </c>
      <c r="L10" s="12">
        <v>5.8918108429000004E-4</v>
      </c>
      <c r="M10" s="12">
        <v>1.47959761016E-3</v>
      </c>
      <c r="N10" s="12">
        <v>4.7952000000000003E-3</v>
      </c>
      <c r="O10" s="12">
        <v>1.6524E-3</v>
      </c>
      <c r="P10" s="12">
        <v>6.3720000000000001E-3</v>
      </c>
      <c r="Q10" s="12">
        <v>2.376E-2</v>
      </c>
      <c r="R10" s="12">
        <v>4.6832142857099997E-3</v>
      </c>
      <c r="S10" s="12">
        <v>3.6000000000000002E-4</v>
      </c>
      <c r="T10" s="12">
        <v>1.2779810526E-4</v>
      </c>
      <c r="U10" s="12">
        <v>8.4409714284999998E-4</v>
      </c>
      <c r="V10" s="12">
        <v>5.5612799999E-4</v>
      </c>
      <c r="W10" s="12">
        <v>9.5142365214999998E-4</v>
      </c>
      <c r="X10" s="12">
        <v>2.0799956043999999E-4</v>
      </c>
      <c r="Y10" s="12">
        <v>6.8399999999999996E-5</v>
      </c>
      <c r="Z10" s="12" t="s">
        <v>234</v>
      </c>
      <c r="AA10" s="12" t="s">
        <v>234</v>
      </c>
      <c r="AB10" s="12" t="s">
        <v>234</v>
      </c>
      <c r="AC10" s="12" t="s">
        <v>234</v>
      </c>
      <c r="AD10" s="12" t="s">
        <v>234</v>
      </c>
    </row>
    <row r="11" spans="2:30" x14ac:dyDescent="0.25">
      <c r="B11" s="92" t="s">
        <v>201</v>
      </c>
      <c r="C11" s="12">
        <v>4.467669431E-5</v>
      </c>
      <c r="D11" s="12">
        <v>2.8712528469999998E-5</v>
      </c>
      <c r="E11" s="12">
        <v>1.8456413299999999E-5</v>
      </c>
      <c r="F11" s="12">
        <v>3.7211436899999997E-5</v>
      </c>
      <c r="G11" s="12">
        <v>4.2724242369999998E-5</v>
      </c>
      <c r="H11" s="12">
        <v>5.8343857860000003E-5</v>
      </c>
      <c r="I11" s="12">
        <v>6.4890314349999993E-5</v>
      </c>
      <c r="J11" s="12">
        <v>3.5488685189999997E-5</v>
      </c>
      <c r="K11" s="12">
        <v>1.8720568570000001E-5</v>
      </c>
      <c r="L11" s="12">
        <v>1.5275065150000001E-5</v>
      </c>
      <c r="M11" s="12">
        <v>3.8359938040000002E-5</v>
      </c>
      <c r="N11" s="12">
        <v>1.2432E-4</v>
      </c>
      <c r="O11" s="12">
        <v>4.2840000000000003E-5</v>
      </c>
      <c r="P11" s="12">
        <v>1.652E-4</v>
      </c>
      <c r="Q11" s="12">
        <v>6.1600000000000001E-4</v>
      </c>
      <c r="R11" s="12">
        <v>1.2141666667E-4</v>
      </c>
      <c r="S11" s="12">
        <v>9.3333333300000005E-6</v>
      </c>
      <c r="T11" s="12">
        <v>3.3132842099999998E-6</v>
      </c>
      <c r="U11" s="12">
        <v>2.1883999999999999E-5</v>
      </c>
      <c r="V11" s="12">
        <v>1.441813333E-5</v>
      </c>
      <c r="W11" s="12">
        <v>2.466653913E-5</v>
      </c>
      <c r="X11" s="12">
        <v>5.3925812000000002E-6</v>
      </c>
      <c r="Y11" s="12">
        <v>1.77333333E-6</v>
      </c>
      <c r="Z11" s="12" t="s">
        <v>234</v>
      </c>
      <c r="AA11" s="12" t="s">
        <v>234</v>
      </c>
      <c r="AB11" s="12" t="s">
        <v>234</v>
      </c>
      <c r="AC11" s="12" t="s">
        <v>234</v>
      </c>
      <c r="AD11" s="12" t="s">
        <v>234</v>
      </c>
    </row>
    <row r="12" spans="2:30" x14ac:dyDescent="0.25">
      <c r="B12" s="93" t="s">
        <v>134</v>
      </c>
      <c r="C12" s="12">
        <v>7159.451684509394</v>
      </c>
      <c r="D12" s="12">
        <v>7273.1707030564403</v>
      </c>
      <c r="E12" s="12">
        <v>6685.365289122321</v>
      </c>
      <c r="F12" s="12">
        <v>6329.402464388415</v>
      </c>
      <c r="G12" s="12">
        <v>6178.1520903463152</v>
      </c>
      <c r="H12" s="12">
        <v>6379.7576451011737</v>
      </c>
      <c r="I12" s="12">
        <v>6038.614415574827</v>
      </c>
      <c r="J12" s="12">
        <v>6440.8101511673003</v>
      </c>
      <c r="K12" s="12">
        <v>6168.2228350519354</v>
      </c>
      <c r="L12" s="12">
        <v>6106.2959210986237</v>
      </c>
      <c r="M12" s="12">
        <v>6802.9887220332894</v>
      </c>
      <c r="N12" s="12">
        <v>6662.5870474244985</v>
      </c>
      <c r="O12" s="12">
        <v>7041.2911276024761</v>
      </c>
      <c r="P12" s="12">
        <v>6764.1423197915865</v>
      </c>
      <c r="Q12" s="12">
        <v>6454.0672165693941</v>
      </c>
      <c r="R12" s="12">
        <v>6664.7967510716999</v>
      </c>
      <c r="S12" s="12">
        <v>6512.8699532746605</v>
      </c>
      <c r="T12" s="12">
        <v>6526.5706774439514</v>
      </c>
      <c r="U12" s="12">
        <v>6765.7641509891191</v>
      </c>
      <c r="V12" s="12">
        <v>6930.751812266858</v>
      </c>
      <c r="W12" s="12">
        <v>6830.4822803859797</v>
      </c>
      <c r="X12" s="12">
        <v>6811.3858243859495</v>
      </c>
      <c r="Y12" s="12">
        <v>6953.0955841443492</v>
      </c>
      <c r="Z12" s="12">
        <v>7328.8325256788594</v>
      </c>
      <c r="AA12" s="12">
        <v>6804.7191582392588</v>
      </c>
      <c r="AB12" s="12">
        <v>6838.1186413771238</v>
      </c>
      <c r="AC12" s="12">
        <v>6851.9658799126537</v>
      </c>
      <c r="AD12" s="12">
        <v>6888.6821802350187</v>
      </c>
    </row>
    <row r="13" spans="2:30" x14ac:dyDescent="0.25">
      <c r="B13" s="92" t="s">
        <v>114</v>
      </c>
      <c r="C13" s="12">
        <v>6878.0565152023946</v>
      </c>
      <c r="D13" s="12">
        <v>6966.9736194147554</v>
      </c>
      <c r="E13" s="12">
        <v>6427.7923113203879</v>
      </c>
      <c r="F13" s="12">
        <v>6043.4515412448491</v>
      </c>
      <c r="G13" s="12">
        <v>5924.1194958253491</v>
      </c>
      <c r="H13" s="12">
        <v>6125.7426089689843</v>
      </c>
      <c r="I13" s="12">
        <v>5785.3266846523811</v>
      </c>
      <c r="J13" s="12">
        <v>6184.2985744132648</v>
      </c>
      <c r="K13" s="12">
        <v>5915.6626321361582</v>
      </c>
      <c r="L13" s="12">
        <v>5880.8034606706879</v>
      </c>
      <c r="M13" s="12">
        <v>6553.8652302303426</v>
      </c>
      <c r="N13" s="12">
        <v>6384.9131386655781</v>
      </c>
      <c r="O13" s="12">
        <v>6764.1102238577978</v>
      </c>
      <c r="P13" s="12">
        <v>6478.6261795661258</v>
      </c>
      <c r="Q13" s="12">
        <v>6176.979799869514</v>
      </c>
      <c r="R13" s="12">
        <v>6397.9077020958903</v>
      </c>
      <c r="S13" s="12">
        <v>6258.6099139524722</v>
      </c>
      <c r="T13" s="12">
        <v>6265.0778512835341</v>
      </c>
      <c r="U13" s="12">
        <v>6500.8785045736877</v>
      </c>
      <c r="V13" s="12">
        <v>6655.2977449761875</v>
      </c>
      <c r="W13" s="12">
        <v>6454.3264954786855</v>
      </c>
      <c r="X13" s="12">
        <v>6483.8054324688137</v>
      </c>
      <c r="Y13" s="12">
        <v>6621.9505481747201</v>
      </c>
      <c r="Z13" s="12">
        <v>6975.9268872742896</v>
      </c>
      <c r="AA13" s="12">
        <v>6456.5457687187927</v>
      </c>
      <c r="AB13" s="12">
        <v>6488.8925931057456</v>
      </c>
      <c r="AC13" s="12">
        <v>6520.0569637312146</v>
      </c>
      <c r="AD13" s="12">
        <v>6527.310838383074</v>
      </c>
    </row>
    <row r="14" spans="2:30" x14ac:dyDescent="0.25">
      <c r="B14" s="92" t="s">
        <v>115</v>
      </c>
      <c r="C14" s="12">
        <v>10.66477286881379</v>
      </c>
      <c r="D14" s="12">
        <v>10.748608424391421</v>
      </c>
      <c r="E14" s="12">
        <v>10.24563700551505</v>
      </c>
      <c r="F14" s="12">
        <v>11.32383086340959</v>
      </c>
      <c r="G14" s="12">
        <v>10.02983138215243</v>
      </c>
      <c r="H14" s="12">
        <v>9.2058934308920808</v>
      </c>
      <c r="I14" s="12">
        <v>9.8641942916375402</v>
      </c>
      <c r="J14" s="12">
        <v>8.9978114099946005</v>
      </c>
      <c r="K14" s="12">
        <v>9.2439595036353008</v>
      </c>
      <c r="L14" s="12">
        <v>8.6596400910817106</v>
      </c>
      <c r="M14" s="12">
        <v>9.6353555501667394</v>
      </c>
      <c r="N14" s="12">
        <v>10.68558873218984</v>
      </c>
      <c r="O14" s="12">
        <v>9.1516346673106508</v>
      </c>
      <c r="P14" s="12">
        <v>9.8762762350224804</v>
      </c>
      <c r="Q14" s="12">
        <v>10.26954248510704</v>
      </c>
      <c r="R14" s="12">
        <v>9.9720919878089802</v>
      </c>
      <c r="S14" s="12">
        <v>9.5892217268704307</v>
      </c>
      <c r="T14" s="12">
        <v>9.6293006894795798</v>
      </c>
      <c r="U14" s="12">
        <v>9.44381680525672</v>
      </c>
      <c r="V14" s="12">
        <v>9.5612601336342493</v>
      </c>
      <c r="W14" s="12">
        <v>11.947633791515999</v>
      </c>
      <c r="X14" s="12">
        <v>9.87968825074576</v>
      </c>
      <c r="Y14" s="12">
        <v>9.5767026677987293</v>
      </c>
      <c r="Z14" s="12">
        <v>9.7662586902259392</v>
      </c>
      <c r="AA14" s="12">
        <v>9.7856418101958198</v>
      </c>
      <c r="AB14" s="12">
        <v>9.6973804499047294</v>
      </c>
      <c r="AC14" s="12">
        <v>9.6254875911320195</v>
      </c>
      <c r="AD14" s="12">
        <v>10.836042362623269</v>
      </c>
    </row>
    <row r="15" spans="2:30" x14ac:dyDescent="0.25">
      <c r="B15" s="92" t="s">
        <v>116</v>
      </c>
      <c r="C15" s="12">
        <v>4.9583381163269998E-2</v>
      </c>
      <c r="D15" s="12">
        <v>0.12577809742248</v>
      </c>
      <c r="E15" s="12">
        <v>4.80554585254E-3</v>
      </c>
      <c r="F15" s="12">
        <v>9.5810454977400001E-3</v>
      </c>
      <c r="G15" s="12">
        <v>1.1029563648169999E-2</v>
      </c>
      <c r="H15" s="12">
        <v>8.0092954227810001E-2</v>
      </c>
      <c r="I15" s="12">
        <v>2.2425750441300001E-2</v>
      </c>
      <c r="J15" s="12">
        <v>0.10592715269856</v>
      </c>
      <c r="K15" s="12">
        <v>7.201750109025E-2</v>
      </c>
      <c r="L15" s="12">
        <v>3.0206235405680001E-2</v>
      </c>
      <c r="M15" s="12">
        <v>2.7649674660330002E-2</v>
      </c>
      <c r="N15" s="12">
        <v>3.5349632396559999E-2</v>
      </c>
      <c r="O15" s="12">
        <v>0.16238267470439999</v>
      </c>
      <c r="P15" s="12">
        <v>0.12956118909361999</v>
      </c>
      <c r="Q15" s="12">
        <v>6.8284746886590003E-2</v>
      </c>
      <c r="R15" s="12">
        <v>5.9015937183169997E-2</v>
      </c>
      <c r="S15" s="12">
        <v>4.8756698491370001E-2</v>
      </c>
      <c r="T15" s="12">
        <v>6.9665466186000002E-2</v>
      </c>
      <c r="U15" s="12">
        <v>9.6611497597359999E-2</v>
      </c>
      <c r="V15" s="12">
        <v>0.12222336895911</v>
      </c>
      <c r="W15" s="12">
        <v>0.25994946348789999</v>
      </c>
      <c r="X15" s="12">
        <v>0.27043015318286001</v>
      </c>
      <c r="Y15" s="12">
        <v>0.30781029957939998</v>
      </c>
      <c r="Z15" s="12">
        <v>0.36493010452657998</v>
      </c>
      <c r="AA15" s="12">
        <v>0.34742397404553998</v>
      </c>
      <c r="AB15" s="12">
        <v>0.35836086249583998</v>
      </c>
      <c r="AC15" s="12">
        <v>0.30628096108435998</v>
      </c>
      <c r="AD15" s="12">
        <v>0.30359155297437002</v>
      </c>
    </row>
    <row r="16" spans="2:30" x14ac:dyDescent="0.25">
      <c r="B16" s="93" t="s">
        <v>117</v>
      </c>
      <c r="C16" s="12">
        <v>1653.0253549525644</v>
      </c>
      <c r="D16" s="12">
        <v>1479.7684081370194</v>
      </c>
      <c r="E16" s="12">
        <v>1369.1511406868356</v>
      </c>
      <c r="F16" s="12">
        <v>1610.0116848564237</v>
      </c>
      <c r="G16" s="12">
        <v>1838.3970435596632</v>
      </c>
      <c r="H16" s="12">
        <v>1903.3232693197838</v>
      </c>
      <c r="I16" s="12">
        <v>2062.8994226664045</v>
      </c>
      <c r="J16" s="12">
        <v>1651.351487307757</v>
      </c>
      <c r="K16" s="12">
        <v>1492.0144914275149</v>
      </c>
      <c r="L16" s="12">
        <v>1414.9054943944227</v>
      </c>
      <c r="M16" s="12">
        <v>1677.3095146411861</v>
      </c>
      <c r="N16" s="12">
        <v>1853.204557151204</v>
      </c>
      <c r="O16" s="12">
        <v>1558.5731234872944</v>
      </c>
      <c r="P16" s="12">
        <v>2706.2721661787491</v>
      </c>
      <c r="Q16" s="12">
        <v>2300.9401533212308</v>
      </c>
      <c r="R16" s="12">
        <v>2734.232069537446</v>
      </c>
      <c r="S16" s="12">
        <v>2322.4943771848457</v>
      </c>
      <c r="T16" s="12">
        <v>2215.6838040595508</v>
      </c>
      <c r="U16" s="12">
        <v>1923.2428853451395</v>
      </c>
      <c r="V16" s="12">
        <v>1921.5186928011392</v>
      </c>
      <c r="W16" s="12">
        <v>2817.0346812900816</v>
      </c>
      <c r="X16" s="12">
        <v>2295.0619322931102</v>
      </c>
      <c r="Y16" s="12">
        <v>1766.8757274515694</v>
      </c>
      <c r="Z16" s="12">
        <v>2367.2293285022397</v>
      </c>
      <c r="AA16" s="12">
        <v>2044.0258340664197</v>
      </c>
      <c r="AB16" s="12">
        <v>3282.2578040436147</v>
      </c>
      <c r="AC16" s="12">
        <v>2225.8083526736132</v>
      </c>
      <c r="AD16" s="12">
        <v>3570.6516782361132</v>
      </c>
    </row>
    <row r="17" spans="2:32" x14ac:dyDescent="0.25">
      <c r="B17" s="92" t="s">
        <v>118</v>
      </c>
      <c r="C17" s="12">
        <v>1486.1536069967835</v>
      </c>
      <c r="D17" s="12">
        <v>1342.9204137554568</v>
      </c>
      <c r="E17" s="12">
        <v>1251.5315184855683</v>
      </c>
      <c r="F17" s="12">
        <v>1452.5713385990582</v>
      </c>
      <c r="G17" s="12">
        <v>1675.5686683435204</v>
      </c>
      <c r="H17" s="12">
        <v>1708.6296131460758</v>
      </c>
      <c r="I17" s="12">
        <v>1860.9604975775885</v>
      </c>
      <c r="J17" s="12">
        <v>1503.0795415972955</v>
      </c>
      <c r="K17" s="12">
        <v>1376.357207279307</v>
      </c>
      <c r="L17" s="12">
        <v>1306.3369604925338</v>
      </c>
      <c r="M17" s="12">
        <v>1532.775962361703</v>
      </c>
      <c r="N17" s="12">
        <v>1648.5300669495559</v>
      </c>
      <c r="O17" s="12">
        <v>1458.2441812039599</v>
      </c>
      <c r="P17" s="12">
        <v>2435.2760088150544</v>
      </c>
      <c r="Q17" s="12">
        <v>2085.4267211890783</v>
      </c>
      <c r="R17" s="12">
        <v>2509.7894683061868</v>
      </c>
      <c r="S17" s="12">
        <v>2163.306266356557</v>
      </c>
      <c r="T17" s="12">
        <v>2095.5208050505416</v>
      </c>
      <c r="U17" s="12">
        <v>1813.4032259876308</v>
      </c>
      <c r="V17" s="12">
        <v>1807.7493011080453</v>
      </c>
      <c r="W17" s="12">
        <v>2517.6901337482373</v>
      </c>
      <c r="X17" s="12">
        <v>2136.2193105745469</v>
      </c>
      <c r="Y17" s="12">
        <v>1696.585962081147</v>
      </c>
      <c r="Z17" s="12">
        <v>2241.7445964604567</v>
      </c>
      <c r="AA17" s="12">
        <v>1921.3887519545333</v>
      </c>
      <c r="AB17" s="12">
        <v>3154.8807287889367</v>
      </c>
      <c r="AC17" s="12">
        <v>2143.3133606095444</v>
      </c>
      <c r="AD17" s="12">
        <v>3239.8372938179209</v>
      </c>
    </row>
    <row r="18" spans="2:32" x14ac:dyDescent="0.25">
      <c r="B18" s="92" t="s">
        <v>119</v>
      </c>
      <c r="C18" s="12">
        <v>5.4247992271371901</v>
      </c>
      <c r="D18" s="12">
        <v>4.4977585126893604</v>
      </c>
      <c r="E18" s="12">
        <v>3.9042439103320499</v>
      </c>
      <c r="F18" s="12">
        <v>5.1487343647187904</v>
      </c>
      <c r="G18" s="12">
        <v>5.2987316059294098</v>
      </c>
      <c r="H18" s="12">
        <v>6.2908158307809003</v>
      </c>
      <c r="I18" s="12">
        <v>6.4978737815141301</v>
      </c>
      <c r="J18" s="12">
        <v>4.8461562829570903</v>
      </c>
      <c r="K18" s="12">
        <v>3.8355700227767402</v>
      </c>
      <c r="L18" s="12">
        <v>3.6146902422633498</v>
      </c>
      <c r="M18" s="12">
        <v>4.7027296401088501</v>
      </c>
      <c r="N18" s="12">
        <v>6.5515522274942004</v>
      </c>
      <c r="O18" s="12">
        <v>3.3828626316810002</v>
      </c>
      <c r="P18" s="12">
        <v>8.6255142559605993</v>
      </c>
      <c r="Q18" s="12">
        <v>6.8750809067905996</v>
      </c>
      <c r="R18" s="12">
        <v>7.1473247330658003</v>
      </c>
      <c r="S18" s="12">
        <v>5.1317260622280001</v>
      </c>
      <c r="T18" s="12">
        <v>3.9409960955476402</v>
      </c>
      <c r="U18" s="12">
        <v>3.6203338831499599</v>
      </c>
      <c r="V18" s="12">
        <v>3.73306067693068</v>
      </c>
      <c r="W18" s="12">
        <v>9.4429874934966893</v>
      </c>
      <c r="X18" s="12">
        <v>5.13318788588602</v>
      </c>
      <c r="Y18" s="12">
        <v>2.4058131933303701</v>
      </c>
      <c r="Z18" s="12">
        <v>4.1135837053344799</v>
      </c>
      <c r="AA18" s="12">
        <v>4.0394766808510001</v>
      </c>
      <c r="AB18" s="12">
        <v>4.2129491579934903</v>
      </c>
      <c r="AC18" s="12">
        <v>2.8420010816399199</v>
      </c>
      <c r="AD18" s="12">
        <v>10.46462374114895</v>
      </c>
    </row>
    <row r="19" spans="2:32" x14ac:dyDescent="0.25">
      <c r="B19" s="92" t="s">
        <v>120</v>
      </c>
      <c r="C19" s="12">
        <v>0.10487170227299</v>
      </c>
      <c r="D19" s="12">
        <v>8.189272337023E-2</v>
      </c>
      <c r="E19" s="12">
        <v>6.7159477996530006E-2</v>
      </c>
      <c r="F19" s="12">
        <v>9.6382507179179996E-2</v>
      </c>
      <c r="G19" s="12">
        <v>0.10187948009365</v>
      </c>
      <c r="H19" s="12">
        <v>0.1255814107523</v>
      </c>
      <c r="I19" s="12">
        <v>0.13252376023813001</v>
      </c>
      <c r="J19" s="12">
        <v>9.1000129652799994E-2</v>
      </c>
      <c r="K19" s="12">
        <v>6.6335683150300001E-2</v>
      </c>
      <c r="L19" s="12">
        <v>6.1078113574849997E-2</v>
      </c>
      <c r="M19" s="12">
        <v>9.0487621734099993E-2</v>
      </c>
      <c r="N19" s="12">
        <v>0.13720028360500999</v>
      </c>
      <c r="O19" s="12">
        <v>5.2877102319829998E-2</v>
      </c>
      <c r="P19" s="12">
        <v>0.18576611061973</v>
      </c>
      <c r="Q19" s="12">
        <v>0.1464309042362</v>
      </c>
      <c r="R19" s="12">
        <v>0.15355531176045001</v>
      </c>
      <c r="S19" s="12">
        <v>0.10367435997513</v>
      </c>
      <c r="T19" s="12">
        <v>7.2611062484290001E-2</v>
      </c>
      <c r="U19" s="12">
        <v>6.4870175432079999E-2</v>
      </c>
      <c r="V19" s="12">
        <v>6.860025090546E-2</v>
      </c>
      <c r="W19" s="12">
        <v>0.21231496712895001</v>
      </c>
      <c r="X19" s="12">
        <v>0.10239236433359999</v>
      </c>
      <c r="Y19" s="12">
        <v>3.4041729990480003E-2</v>
      </c>
      <c r="Z19" s="12">
        <v>7.5990400699399996E-2</v>
      </c>
      <c r="AA19" s="12">
        <v>7.2651560706749996E-2</v>
      </c>
      <c r="AB19" s="12">
        <v>7.4004517801479999E-2</v>
      </c>
      <c r="AC19" s="12">
        <v>3.8405922896209997E-2</v>
      </c>
      <c r="AD19" s="12">
        <v>0.23221070768277999</v>
      </c>
      <c r="AF19" s="6"/>
    </row>
    <row r="20" spans="2:32" x14ac:dyDescent="0.25">
      <c r="B20" s="93" t="s">
        <v>121</v>
      </c>
      <c r="C20" s="12">
        <v>86.749654401493714</v>
      </c>
      <c r="D20" s="12">
        <v>76.319715225920405</v>
      </c>
      <c r="E20" s="12">
        <v>90.849535162825305</v>
      </c>
      <c r="F20" s="12">
        <v>77.992283942728008</v>
      </c>
      <c r="G20" s="12">
        <v>112.91643221602513</v>
      </c>
      <c r="H20" s="12">
        <v>119.3702394944993</v>
      </c>
      <c r="I20" s="12">
        <v>136.04548040770635</v>
      </c>
      <c r="J20" s="12">
        <v>150.82885501722771</v>
      </c>
      <c r="K20" s="12">
        <v>166.94134670799698</v>
      </c>
      <c r="L20" s="12">
        <v>183.0488197916446</v>
      </c>
      <c r="M20" s="12">
        <v>212.09808487472759</v>
      </c>
      <c r="N20" s="12">
        <v>276.45198772032086</v>
      </c>
      <c r="O20" s="12">
        <v>268.42715861303287</v>
      </c>
      <c r="P20" s="12">
        <v>332.10100769903875</v>
      </c>
      <c r="Q20" s="12">
        <v>363.29976522692726</v>
      </c>
      <c r="R20" s="12">
        <v>391.39701087400374</v>
      </c>
      <c r="S20" s="12">
        <v>477.89118031466592</v>
      </c>
      <c r="T20" s="12">
        <v>597.31915102672269</v>
      </c>
      <c r="U20" s="12">
        <v>499.04140581320615</v>
      </c>
      <c r="V20" s="12">
        <v>302.34042286478399</v>
      </c>
      <c r="W20" s="12">
        <v>315.09909587848261</v>
      </c>
      <c r="X20" s="12">
        <v>126.46503509822335</v>
      </c>
      <c r="Y20" s="12">
        <v>322.77612724799451</v>
      </c>
      <c r="Z20" s="12">
        <v>134.0776102506353</v>
      </c>
      <c r="AA20" s="12">
        <v>123.31398803633812</v>
      </c>
      <c r="AB20" s="12">
        <v>138.46189595231968</v>
      </c>
      <c r="AC20" s="12">
        <v>143.8374638073519</v>
      </c>
      <c r="AD20" s="12">
        <v>174.8640935192185</v>
      </c>
      <c r="AF20" s="6"/>
    </row>
    <row r="21" spans="2:32" x14ac:dyDescent="0.25">
      <c r="B21" s="92" t="s">
        <v>122</v>
      </c>
      <c r="C21" s="12">
        <v>80.456230689129725</v>
      </c>
      <c r="D21" s="12">
        <v>70.460096028889197</v>
      </c>
      <c r="E21" s="12">
        <v>83.615213121575451</v>
      </c>
      <c r="F21" s="12">
        <v>71.367641980219148</v>
      </c>
      <c r="G21" s="12">
        <v>103.4260082619185</v>
      </c>
      <c r="H21" s="12">
        <v>109.1114552148351</v>
      </c>
      <c r="I21" s="12">
        <v>124.57845947087363</v>
      </c>
      <c r="J21" s="12">
        <v>138.29067623549085</v>
      </c>
      <c r="K21" s="12">
        <v>153.23570634651784</v>
      </c>
      <c r="L21" s="12">
        <v>168.17608148325735</v>
      </c>
      <c r="M21" s="12">
        <v>194.13048282060572</v>
      </c>
      <c r="N21" s="12">
        <v>247.80008355850396</v>
      </c>
      <c r="O21" s="12">
        <v>234.56349158116566</v>
      </c>
      <c r="P21" s="12">
        <v>287.78115854130311</v>
      </c>
      <c r="Q21" s="12">
        <v>311.23593660474648</v>
      </c>
      <c r="R21" s="12">
        <v>330.43854531629086</v>
      </c>
      <c r="S21" s="12">
        <v>416.57986446459557</v>
      </c>
      <c r="T21" s="12">
        <v>535.24764334929318</v>
      </c>
      <c r="U21" s="12">
        <v>429.56455532428907</v>
      </c>
      <c r="V21" s="12">
        <v>216.87175210048386</v>
      </c>
      <c r="W21" s="12">
        <v>229.04150691543401</v>
      </c>
      <c r="X21" s="12">
        <v>54.022021521090529</v>
      </c>
      <c r="Y21" s="12">
        <v>251.35998189368462</v>
      </c>
      <c r="Z21" s="12">
        <v>61.973647531926552</v>
      </c>
      <c r="AA21" s="12">
        <v>52.833487621689883</v>
      </c>
      <c r="AB21" s="12">
        <v>66.957904975840805</v>
      </c>
      <c r="AC21" s="12">
        <v>72.088494374236703</v>
      </c>
      <c r="AD21" s="12">
        <v>101.41035931302227</v>
      </c>
      <c r="AF21" s="6"/>
    </row>
    <row r="22" spans="2:32" x14ac:dyDescent="0.25">
      <c r="B22" s="92" t="s">
        <v>123</v>
      </c>
      <c r="C22" s="12" t="s">
        <v>132</v>
      </c>
      <c r="D22" s="12" t="s">
        <v>132</v>
      </c>
      <c r="E22" s="12" t="s">
        <v>132</v>
      </c>
      <c r="F22" s="12" t="s">
        <v>132</v>
      </c>
      <c r="G22" s="12" t="s">
        <v>132</v>
      </c>
      <c r="H22" s="12" t="s">
        <v>132</v>
      </c>
      <c r="I22" s="12" t="s">
        <v>132</v>
      </c>
      <c r="J22" s="12" t="s">
        <v>132</v>
      </c>
      <c r="K22" s="12" t="s">
        <v>132</v>
      </c>
      <c r="L22" s="12" t="s">
        <v>132</v>
      </c>
      <c r="M22" s="12" t="s">
        <v>132</v>
      </c>
      <c r="N22" s="12" t="s">
        <v>132</v>
      </c>
      <c r="O22" s="12" t="s">
        <v>132</v>
      </c>
      <c r="P22" s="12" t="s">
        <v>132</v>
      </c>
      <c r="Q22" s="12" t="s">
        <v>132</v>
      </c>
      <c r="R22" s="12" t="s">
        <v>132</v>
      </c>
      <c r="S22" s="12" t="s">
        <v>132</v>
      </c>
      <c r="T22" s="12" t="s">
        <v>132</v>
      </c>
      <c r="U22" s="12" t="s">
        <v>132</v>
      </c>
      <c r="V22" s="12" t="s">
        <v>132</v>
      </c>
      <c r="W22" s="12" t="s">
        <v>132</v>
      </c>
      <c r="X22" s="12" t="s">
        <v>132</v>
      </c>
      <c r="Y22" s="12" t="s">
        <v>132</v>
      </c>
      <c r="Z22" s="12" t="s">
        <v>132</v>
      </c>
      <c r="AA22" s="12" t="s">
        <v>132</v>
      </c>
      <c r="AB22" s="12" t="s">
        <v>132</v>
      </c>
      <c r="AC22" s="12" t="s">
        <v>132</v>
      </c>
      <c r="AD22" s="12" t="s">
        <v>132</v>
      </c>
      <c r="AF22" s="6"/>
    </row>
    <row r="23" spans="2:32" x14ac:dyDescent="0.25">
      <c r="B23" s="92" t="s">
        <v>124</v>
      </c>
      <c r="C23" s="12">
        <v>2.1118871518000001E-2</v>
      </c>
      <c r="D23" s="12">
        <v>1.966315166789E-2</v>
      </c>
      <c r="E23" s="12">
        <v>2.4276248460569999E-2</v>
      </c>
      <c r="F23" s="12">
        <v>2.2230342156070001E-2</v>
      </c>
      <c r="G23" s="12">
        <v>3.1847060248679997E-2</v>
      </c>
      <c r="H23" s="12">
        <v>3.4425450602899997E-2</v>
      </c>
      <c r="I23" s="12">
        <v>3.8479936029639998E-2</v>
      </c>
      <c r="J23" s="12">
        <v>4.2074425442069997E-2</v>
      </c>
      <c r="K23" s="12">
        <v>4.5992081749929997E-2</v>
      </c>
      <c r="L23" s="12">
        <v>4.9908517813380002E-2</v>
      </c>
      <c r="M23" s="12">
        <v>6.0293966624569997E-2</v>
      </c>
      <c r="N23" s="12">
        <v>9.6147329402070006E-2</v>
      </c>
      <c r="O23" s="12">
        <v>0.11363646654989</v>
      </c>
      <c r="P23" s="12">
        <v>0.14872432603267</v>
      </c>
      <c r="Q23" s="12">
        <v>0.17471083430261999</v>
      </c>
      <c r="R23" s="12">
        <v>0.20455860925406999</v>
      </c>
      <c r="S23" s="12">
        <v>0.20574267063782001</v>
      </c>
      <c r="T23" s="12">
        <v>0.20829364992426</v>
      </c>
      <c r="U23" s="12">
        <v>0.23314379358696999</v>
      </c>
      <c r="V23" s="12">
        <v>0.28680762001443</v>
      </c>
      <c r="W23" s="12">
        <v>0.28878385558070002</v>
      </c>
      <c r="X23" s="12">
        <v>0.24309736099709001</v>
      </c>
      <c r="Y23" s="12">
        <v>0.23965149447754999</v>
      </c>
      <c r="Z23" s="12">
        <v>0.24195960643862</v>
      </c>
      <c r="AA23" s="12">
        <v>0.23651174635788</v>
      </c>
      <c r="AB23" s="12">
        <v>0.23994627844456001</v>
      </c>
      <c r="AC23" s="12">
        <v>0.2407683538024</v>
      </c>
      <c r="AD23" s="12">
        <v>0.24648904096039001</v>
      </c>
      <c r="AF23" s="6"/>
    </row>
    <row r="24" spans="2:32" x14ac:dyDescent="0.25">
      <c r="B24" s="93" t="s">
        <v>125</v>
      </c>
      <c r="C24" s="12">
        <v>0.87740229091727995</v>
      </c>
      <c r="D24" s="12">
        <v>0.95202279885561003</v>
      </c>
      <c r="E24" s="12">
        <v>1.0266433067909999</v>
      </c>
      <c r="F24" s="12">
        <v>1.1012638147293301</v>
      </c>
      <c r="G24" s="12">
        <v>1.17588432266472</v>
      </c>
      <c r="H24" s="12">
        <v>23.06360466778963</v>
      </c>
      <c r="I24" s="12">
        <v>29.193429086835181</v>
      </c>
      <c r="J24" s="12">
        <v>31.45239537255031</v>
      </c>
      <c r="K24" s="12">
        <v>33.711361658265439</v>
      </c>
      <c r="L24" s="12">
        <v>35.970327943977622</v>
      </c>
      <c r="M24" s="12">
        <v>52.732506278988872</v>
      </c>
      <c r="N24" s="12">
        <v>57.700731451936683</v>
      </c>
      <c r="O24" s="12">
        <v>59.771823674156941</v>
      </c>
      <c r="P24" s="12">
        <v>61.842915896380148</v>
      </c>
      <c r="Q24" s="12">
        <v>63.914008118603348</v>
      </c>
      <c r="R24" s="12">
        <v>65.985100340823578</v>
      </c>
      <c r="S24" s="12">
        <v>1481.1111857142862</v>
      </c>
      <c r="T24" s="12">
        <v>40.25785238095154</v>
      </c>
      <c r="U24" s="12">
        <v>62.34595834920863</v>
      </c>
      <c r="V24" s="12">
        <v>53.825217460317177</v>
      </c>
      <c r="W24" s="12">
        <v>53.750596952381798</v>
      </c>
      <c r="X24" s="12">
        <v>53.675976444443471</v>
      </c>
      <c r="Y24" s="12">
        <v>53.601355936508078</v>
      </c>
      <c r="Z24" s="12">
        <v>53.526735428572692</v>
      </c>
      <c r="AA24" s="12">
        <v>53.526735428572692</v>
      </c>
      <c r="AB24" s="12">
        <v>51.19314863491924</v>
      </c>
      <c r="AC24" s="12">
        <v>48.934182349207049</v>
      </c>
      <c r="AD24" s="12">
        <v>46.675216063491931</v>
      </c>
      <c r="AF24" s="6"/>
    </row>
    <row r="25" spans="2:32" x14ac:dyDescent="0.25">
      <c r="B25" s="92" t="s">
        <v>126</v>
      </c>
      <c r="C25" s="12">
        <v>0.80185219568031996</v>
      </c>
      <c r="D25" s="12">
        <v>0.80092260837870999</v>
      </c>
      <c r="E25" s="12">
        <v>0.79999302107713999</v>
      </c>
      <c r="F25" s="12">
        <v>0.79906343377553002</v>
      </c>
      <c r="G25" s="12">
        <v>0.79813384647396002</v>
      </c>
      <c r="H25" s="12">
        <v>20.39874676302659</v>
      </c>
      <c r="I25" s="12">
        <v>24.241463753502838</v>
      </c>
      <c r="J25" s="12">
        <v>24.21332261064569</v>
      </c>
      <c r="K25" s="12">
        <v>24.185181467788539</v>
      </c>
      <c r="L25" s="12">
        <v>24.157040324931419</v>
      </c>
      <c r="M25" s="12">
        <v>38.948047993275011</v>
      </c>
      <c r="N25" s="12">
        <v>41.945102499555162</v>
      </c>
      <c r="O25" s="12">
        <v>42.045024055110737</v>
      </c>
      <c r="P25" s="12">
        <v>42.144945610666291</v>
      </c>
      <c r="Q25" s="12">
        <v>42.24486716622183</v>
      </c>
      <c r="R25" s="12">
        <v>42.344788721777377</v>
      </c>
      <c r="S25" s="12">
        <v>1443.7344931428586</v>
      </c>
      <c r="T25" s="12">
        <v>2.8811598095238198</v>
      </c>
      <c r="U25" s="12">
        <v>11.23288482539939</v>
      </c>
      <c r="V25" s="12">
        <v>2.7121439365079398</v>
      </c>
      <c r="W25" s="12">
        <v>2.7130735238095198</v>
      </c>
      <c r="X25" s="12">
        <v>2.71400311111113</v>
      </c>
      <c r="Y25" s="12">
        <v>2.7149326984126998</v>
      </c>
      <c r="Z25" s="12">
        <v>2.71586228571427</v>
      </c>
      <c r="AA25" s="12">
        <v>2.71586228571427</v>
      </c>
      <c r="AB25" s="12">
        <v>2.7449330158730398</v>
      </c>
      <c r="AC25" s="12">
        <v>2.7730741587301502</v>
      </c>
      <c r="AD25" s="12">
        <v>2.8012153015873098</v>
      </c>
    </row>
    <row r="26" spans="2:32" x14ac:dyDescent="0.25">
      <c r="B26" s="92" t="s">
        <v>127</v>
      </c>
      <c r="C26" s="12" t="s">
        <v>132</v>
      </c>
      <c r="D26" s="12" t="s">
        <v>132</v>
      </c>
      <c r="E26" s="12" t="s">
        <v>132</v>
      </c>
      <c r="F26" s="12" t="s">
        <v>132</v>
      </c>
      <c r="G26" s="12" t="s">
        <v>132</v>
      </c>
      <c r="H26" s="12" t="s">
        <v>132</v>
      </c>
      <c r="I26" s="12" t="s">
        <v>132</v>
      </c>
      <c r="J26" s="12" t="s">
        <v>132</v>
      </c>
      <c r="K26" s="12" t="s">
        <v>132</v>
      </c>
      <c r="L26" s="12" t="s">
        <v>132</v>
      </c>
      <c r="M26" s="12" t="s">
        <v>132</v>
      </c>
      <c r="N26" s="12" t="s">
        <v>132</v>
      </c>
      <c r="O26" s="12" t="s">
        <v>132</v>
      </c>
      <c r="P26" s="12" t="s">
        <v>132</v>
      </c>
      <c r="Q26" s="12" t="s">
        <v>132</v>
      </c>
      <c r="R26" s="12" t="s">
        <v>132</v>
      </c>
      <c r="S26" s="12" t="s">
        <v>132</v>
      </c>
      <c r="T26" s="12" t="s">
        <v>132</v>
      </c>
      <c r="U26" s="12" t="s">
        <v>132</v>
      </c>
      <c r="V26" s="12" t="s">
        <v>132</v>
      </c>
      <c r="W26" s="12" t="s">
        <v>132</v>
      </c>
      <c r="X26" s="12" t="s">
        <v>132</v>
      </c>
      <c r="Y26" s="12" t="s">
        <v>132</v>
      </c>
      <c r="Z26" s="12" t="s">
        <v>132</v>
      </c>
      <c r="AA26" s="12" t="s">
        <v>132</v>
      </c>
      <c r="AB26" s="12" t="s">
        <v>132</v>
      </c>
      <c r="AC26" s="12" t="s">
        <v>132</v>
      </c>
      <c r="AD26" s="12" t="s">
        <v>132</v>
      </c>
    </row>
    <row r="27" spans="2:32" x14ac:dyDescent="0.25">
      <c r="B27" s="92" t="s">
        <v>128</v>
      </c>
      <c r="C27" s="12">
        <v>2.5352380951999999E-4</v>
      </c>
      <c r="D27" s="12">
        <v>5.0704761905000001E-4</v>
      </c>
      <c r="E27" s="12">
        <v>7.6057142857000005E-4</v>
      </c>
      <c r="F27" s="12">
        <v>1.0140952381E-3</v>
      </c>
      <c r="G27" s="12">
        <v>1.26761904762E-3</v>
      </c>
      <c r="H27" s="12">
        <v>8.9424761904799994E-3</v>
      </c>
      <c r="I27" s="12">
        <v>1.6617333333330001E-2</v>
      </c>
      <c r="J27" s="12">
        <v>2.4292190476189999E-2</v>
      </c>
      <c r="K27" s="12">
        <v>3.1967047619049997E-2</v>
      </c>
      <c r="L27" s="12">
        <v>3.96419047619E-2</v>
      </c>
      <c r="M27" s="12">
        <v>4.6256571428570002E-2</v>
      </c>
      <c r="N27" s="12">
        <v>5.2871238095239997E-2</v>
      </c>
      <c r="O27" s="12">
        <v>5.9485904761900001E-2</v>
      </c>
      <c r="P27" s="12">
        <v>6.6100571428569996E-2</v>
      </c>
      <c r="Q27" s="12">
        <v>7.2715238095239998E-2</v>
      </c>
      <c r="R27" s="12">
        <v>7.9329904761899994E-2</v>
      </c>
      <c r="S27" s="12">
        <v>0.12542514285713999</v>
      </c>
      <c r="T27" s="12">
        <v>0.12542514285713999</v>
      </c>
      <c r="U27" s="12">
        <v>0.17152038095238001</v>
      </c>
      <c r="V27" s="12">
        <v>0.17152038095238001</v>
      </c>
      <c r="W27" s="12">
        <v>0.17126685714286</v>
      </c>
      <c r="X27" s="12">
        <v>0.17101333333332999</v>
      </c>
      <c r="Y27" s="12">
        <v>0.17075980952381001</v>
      </c>
      <c r="Z27" s="12">
        <v>0.17050628571429</v>
      </c>
      <c r="AA27" s="12">
        <v>0.17050628571429</v>
      </c>
      <c r="AB27" s="12">
        <v>0.16257790476190001</v>
      </c>
      <c r="AC27" s="12">
        <v>0.15490304761904999</v>
      </c>
      <c r="AD27" s="12">
        <v>0.14722819047619001</v>
      </c>
    </row>
    <row r="28" spans="2:32" x14ac:dyDescent="0.25">
      <c r="B28" s="93" t="s">
        <v>129</v>
      </c>
      <c r="C28" s="12">
        <v>-413.04346724561293</v>
      </c>
      <c r="D28" s="12">
        <v>-409.63256329952986</v>
      </c>
      <c r="E28" s="12">
        <v>-560.58435398918311</v>
      </c>
      <c r="F28" s="12">
        <v>-586.39636072434257</v>
      </c>
      <c r="G28" s="12">
        <v>-645.75661766327653</v>
      </c>
      <c r="H28" s="12">
        <v>-679.6987194214139</v>
      </c>
      <c r="I28" s="12">
        <v>-789.71736236649281</v>
      </c>
      <c r="J28" s="12">
        <v>-793.8755872269578</v>
      </c>
      <c r="K28" s="12">
        <v>-903.22609308217091</v>
      </c>
      <c r="L28" s="12">
        <v>-887.08728427460323</v>
      </c>
      <c r="M28" s="12">
        <v>-1123.2520265120611</v>
      </c>
      <c r="N28" s="12">
        <v>-1115.954720834636</v>
      </c>
      <c r="O28" s="12">
        <v>-953.41024676874827</v>
      </c>
      <c r="P28" s="12">
        <v>-1181.8684799605053</v>
      </c>
      <c r="Q28" s="12">
        <v>-1090.4073620610397</v>
      </c>
      <c r="R28" s="12">
        <v>-1129.6709814516839</v>
      </c>
      <c r="S28" s="12">
        <v>-1237.2794904240491</v>
      </c>
      <c r="T28" s="12">
        <v>-1198.3986449625158</v>
      </c>
      <c r="U28" s="12">
        <v>-638.54986449516741</v>
      </c>
      <c r="V28" s="12">
        <v>-710.84100453234726</v>
      </c>
      <c r="W28" s="12">
        <v>-781.41116434121136</v>
      </c>
      <c r="X28" s="12">
        <v>-743.17930600372438</v>
      </c>
      <c r="Y28" s="12">
        <v>-661.17433493834392</v>
      </c>
      <c r="Z28" s="12">
        <v>-686.28332188257866</v>
      </c>
      <c r="AA28" s="12">
        <v>-765.9900907468591</v>
      </c>
      <c r="AB28" s="12">
        <v>-731.46212184121669</v>
      </c>
      <c r="AC28" s="12">
        <v>-806.36694104621472</v>
      </c>
      <c r="AD28" s="12">
        <v>-871.55215139123152</v>
      </c>
    </row>
    <row r="29" spans="2:32" x14ac:dyDescent="0.25">
      <c r="B29" s="93" t="s">
        <v>130</v>
      </c>
      <c r="C29" s="12" t="s">
        <v>132</v>
      </c>
      <c r="D29" s="12" t="s">
        <v>132</v>
      </c>
      <c r="E29" s="12" t="s">
        <v>132</v>
      </c>
      <c r="F29" s="12" t="s">
        <v>132</v>
      </c>
      <c r="G29" s="12" t="s">
        <v>132</v>
      </c>
      <c r="H29" s="12" t="s">
        <v>132</v>
      </c>
      <c r="I29" s="12" t="s">
        <v>132</v>
      </c>
      <c r="J29" s="12" t="s">
        <v>132</v>
      </c>
      <c r="K29" s="12" t="s">
        <v>132</v>
      </c>
      <c r="L29" s="12" t="s">
        <v>132</v>
      </c>
      <c r="M29" s="12" t="s">
        <v>132</v>
      </c>
      <c r="N29" s="12" t="s">
        <v>132</v>
      </c>
      <c r="O29" s="12" t="s">
        <v>132</v>
      </c>
      <c r="P29" s="12" t="s">
        <v>132</v>
      </c>
      <c r="Q29" s="12" t="s">
        <v>132</v>
      </c>
      <c r="R29" s="12" t="s">
        <v>132</v>
      </c>
      <c r="S29" s="12" t="s">
        <v>132</v>
      </c>
      <c r="T29" s="12" t="s">
        <v>132</v>
      </c>
      <c r="U29" s="12" t="s">
        <v>132</v>
      </c>
      <c r="V29" s="12" t="s">
        <v>132</v>
      </c>
      <c r="W29" s="12" t="s">
        <v>132</v>
      </c>
      <c r="X29" s="12" t="s">
        <v>132</v>
      </c>
      <c r="Y29" s="12" t="s">
        <v>132</v>
      </c>
      <c r="Z29" s="12" t="s">
        <v>132</v>
      </c>
      <c r="AA29" s="12" t="s">
        <v>132</v>
      </c>
      <c r="AB29" s="12" t="s">
        <v>132</v>
      </c>
      <c r="AC29" s="12" t="s">
        <v>132</v>
      </c>
      <c r="AD29" s="12" t="s">
        <v>132</v>
      </c>
    </row>
    <row r="30" spans="2:32" ht="18" x14ac:dyDescent="0.35">
      <c r="B30" s="90" t="s">
        <v>196</v>
      </c>
      <c r="C30" s="13">
        <f t="shared" ref="C30:AD30" si="0">C28+C24+C20+C16+C12+C8+C4</f>
        <v>4767.9777358444608</v>
      </c>
      <c r="D30" s="13">
        <f t="shared" si="0"/>
        <v>4550.8852870783849</v>
      </c>
      <c r="E30" s="13">
        <f t="shared" si="0"/>
        <v>4319.4794271360533</v>
      </c>
      <c r="F30" s="13">
        <f t="shared" si="0"/>
        <v>3943.667766485562</v>
      </c>
      <c r="G30" s="13">
        <f t="shared" si="0"/>
        <v>4412.0269507783087</v>
      </c>
      <c r="H30" s="13">
        <f t="shared" si="0"/>
        <v>4914.0084792759908</v>
      </c>
      <c r="I30" s="13">
        <f t="shared" si="0"/>
        <v>4848.4475170150745</v>
      </c>
      <c r="J30" s="13">
        <f t="shared" si="0"/>
        <v>4003.7347569183298</v>
      </c>
      <c r="K30" s="13">
        <f t="shared" si="0"/>
        <v>3969.0573408051473</v>
      </c>
      <c r="L30" s="13">
        <f t="shared" si="0"/>
        <v>3939.5573374985624</v>
      </c>
      <c r="M30" s="13">
        <f t="shared" si="0"/>
        <v>5659.8380843287723</v>
      </c>
      <c r="N30" s="13">
        <f t="shared" si="0"/>
        <v>5756.875807098545</v>
      </c>
      <c r="O30" s="13">
        <f t="shared" si="0"/>
        <v>6002.5114127432371</v>
      </c>
      <c r="P30" s="13">
        <f t="shared" si="0"/>
        <v>6379.9701261060818</v>
      </c>
      <c r="Q30" s="13">
        <f t="shared" si="0"/>
        <v>4900.7394785344086</v>
      </c>
      <c r="R30" s="13">
        <f t="shared" si="0"/>
        <v>5661.5437612049391</v>
      </c>
      <c r="S30" s="13">
        <f t="shared" si="0"/>
        <v>6052.2867901557629</v>
      </c>
      <c r="T30" s="13">
        <f t="shared" si="0"/>
        <v>5034.6319578183557</v>
      </c>
      <c r="U30" s="13">
        <f t="shared" si="0"/>
        <v>4740.5724426515944</v>
      </c>
      <c r="V30" s="13">
        <f t="shared" si="0"/>
        <v>4347.7587951732303</v>
      </c>
      <c r="W30" s="13">
        <f t="shared" si="0"/>
        <v>5321.712393312835</v>
      </c>
      <c r="X30" s="13">
        <f t="shared" si="0"/>
        <v>4456.0346807915375</v>
      </c>
      <c r="Y30" s="13">
        <f t="shared" si="0"/>
        <v>4176.3964824519935</v>
      </c>
      <c r="Z30" s="13">
        <f t="shared" si="0"/>
        <v>4722.8267353003303</v>
      </c>
      <c r="AA30" s="13">
        <f t="shared" si="0"/>
        <v>3965.0379550199386</v>
      </c>
      <c r="AB30" s="13">
        <f t="shared" si="0"/>
        <v>4733.382036419498</v>
      </c>
      <c r="AC30" s="13">
        <f t="shared" si="0"/>
        <v>3766.4658798236633</v>
      </c>
      <c r="AD30" s="13">
        <f t="shared" si="0"/>
        <v>5997.2663241865503</v>
      </c>
    </row>
    <row r="31" spans="2:32" x14ac:dyDescent="0.25">
      <c r="B31" s="94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2:32" x14ac:dyDescent="0.25">
      <c r="B32" s="94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2:30" x14ac:dyDescent="0.25">
      <c r="B33" s="1" t="s">
        <v>163</v>
      </c>
    </row>
    <row r="34" spans="2:30" ht="18" x14ac:dyDescent="0.25">
      <c r="B34" s="2" t="s">
        <v>198</v>
      </c>
    </row>
    <row r="35" spans="2:30" s="5" customFormat="1" x14ac:dyDescent="0.2">
      <c r="B35" s="66" t="s">
        <v>106</v>
      </c>
      <c r="C35" s="4">
        <v>1990</v>
      </c>
      <c r="D35" s="4">
        <v>1991</v>
      </c>
      <c r="E35" s="4">
        <v>1992</v>
      </c>
      <c r="F35" s="4">
        <v>1993</v>
      </c>
      <c r="G35" s="4">
        <v>1994</v>
      </c>
      <c r="H35" s="4">
        <v>1995</v>
      </c>
      <c r="I35" s="4">
        <v>1996</v>
      </c>
      <c r="J35" s="4">
        <v>1997</v>
      </c>
      <c r="K35" s="4">
        <v>1998</v>
      </c>
      <c r="L35" s="4">
        <v>1999</v>
      </c>
      <c r="M35" s="4">
        <v>2000</v>
      </c>
      <c r="N35" s="4">
        <v>2001</v>
      </c>
      <c r="O35" s="4">
        <v>2002</v>
      </c>
      <c r="P35" s="4">
        <v>2003</v>
      </c>
      <c r="Q35" s="4">
        <v>2004</v>
      </c>
      <c r="R35" s="4">
        <v>2005</v>
      </c>
      <c r="S35" s="4">
        <v>2006</v>
      </c>
      <c r="T35" s="4">
        <v>2007</v>
      </c>
      <c r="U35" s="4">
        <v>2008</v>
      </c>
      <c r="V35" s="4">
        <v>2009</v>
      </c>
      <c r="W35" s="4">
        <v>2010</v>
      </c>
      <c r="X35" s="4">
        <v>2011</v>
      </c>
      <c r="Y35" s="4">
        <v>2012</v>
      </c>
      <c r="Z35" s="4">
        <v>2013</v>
      </c>
      <c r="AA35" s="4">
        <v>2014</v>
      </c>
      <c r="AB35" s="4">
        <v>2015</v>
      </c>
      <c r="AC35" s="4">
        <v>2016</v>
      </c>
      <c r="AD35" s="4">
        <v>2017</v>
      </c>
    </row>
    <row r="36" spans="2:30" s="5" customFormat="1" x14ac:dyDescent="0.25">
      <c r="B36" s="14" t="s">
        <v>107</v>
      </c>
      <c r="C36" s="16">
        <v>-3710.2569757338274</v>
      </c>
      <c r="D36" s="16">
        <v>-3835.4001132904618</v>
      </c>
      <c r="E36" s="16">
        <v>-3240.1801596507858</v>
      </c>
      <c r="F36" s="16">
        <v>-3485.2781000122864</v>
      </c>
      <c r="G36" s="16">
        <v>-3089.5263843778739</v>
      </c>
      <c r="H36" s="16">
        <v>-2767.0308173212525</v>
      </c>
      <c r="I36" s="16">
        <v>-2670.2891123767304</v>
      </c>
      <c r="J36" s="16">
        <v>-3448.260491542308</v>
      </c>
      <c r="K36" s="16">
        <v>-2982.9106328591524</v>
      </c>
      <c r="L36" s="16">
        <v>-2903.5287217604032</v>
      </c>
      <c r="M36" s="16">
        <v>-1963.6138053476884</v>
      </c>
      <c r="N36" s="16">
        <v>-2258.9734818391762</v>
      </c>
      <c r="O36" s="16">
        <v>-2172.5005968243145</v>
      </c>
      <c r="P36" s="16">
        <v>-2323.7529901399862</v>
      </c>
      <c r="Q36" s="16">
        <v>-3217.5811917832552</v>
      </c>
      <c r="R36" s="16">
        <v>-2959.8082669830078</v>
      </c>
      <c r="S36" s="16">
        <v>-3394.7679294024165</v>
      </c>
      <c r="T36" s="16">
        <v>-3131.9224887059254</v>
      </c>
      <c r="U36" s="16">
        <v>-4040.8561885427785</v>
      </c>
      <c r="V36" s="16">
        <v>-4091.1773496593469</v>
      </c>
      <c r="W36" s="16">
        <v>-3735.4158712386757</v>
      </c>
      <c r="X36" s="16">
        <v>-4103.7523754047706</v>
      </c>
      <c r="Y36" s="16">
        <v>-4354.8043139627007</v>
      </c>
      <c r="Z36" s="16">
        <v>-4498.6183432299395</v>
      </c>
      <c r="AA36" s="16">
        <v>-4270.0358507529218</v>
      </c>
      <c r="AB36" s="16">
        <v>-4819.6062135545617</v>
      </c>
      <c r="AC36" s="16">
        <v>-4642.7302124501311</v>
      </c>
      <c r="AD36" s="16">
        <v>-3711.8617554508032</v>
      </c>
    </row>
    <row r="37" spans="2:30" s="5" customFormat="1" x14ac:dyDescent="0.25">
      <c r="B37" s="92" t="s">
        <v>108</v>
      </c>
      <c r="C37" s="16">
        <v>-3861.7051314457372</v>
      </c>
      <c r="D37" s="16">
        <v>-3989.7687430234701</v>
      </c>
      <c r="E37" s="16">
        <v>-3397.4449642987065</v>
      </c>
      <c r="F37" s="16">
        <v>-3652.6741712566495</v>
      </c>
      <c r="G37" s="16">
        <v>-3263.8152905500083</v>
      </c>
      <c r="H37" s="16">
        <v>-2956.0350428786201</v>
      </c>
      <c r="I37" s="16">
        <v>-2866.728453648333</v>
      </c>
      <c r="J37" s="16">
        <v>-3639.5751830779313</v>
      </c>
      <c r="K37" s="16">
        <v>-3174.4489910681286</v>
      </c>
      <c r="L37" s="16">
        <v>-3098.4487432442543</v>
      </c>
      <c r="M37" s="16">
        <v>-2170.06614291712</v>
      </c>
      <c r="N37" s="16">
        <v>-2481.7257105753051</v>
      </c>
      <c r="O37" s="16">
        <v>-2384.8594062754646</v>
      </c>
      <c r="P37" s="16">
        <v>-2563.3698541134891</v>
      </c>
      <c r="Q37" s="16">
        <v>-3448.3603618901143</v>
      </c>
      <c r="R37" s="16">
        <v>-3183.6293149658645</v>
      </c>
      <c r="S37" s="16">
        <v>-3622.2787098901331</v>
      </c>
      <c r="T37" s="16">
        <v>-3363.3315332298989</v>
      </c>
      <c r="U37" s="16">
        <v>-4275.2840532143464</v>
      </c>
      <c r="V37" s="16">
        <v>-4325.4821448674938</v>
      </c>
      <c r="W37" s="16">
        <v>-3995.1273369838905</v>
      </c>
      <c r="X37" s="16">
        <v>-4349.2620439947204</v>
      </c>
      <c r="Y37" s="16">
        <v>-4595.3001477513253</v>
      </c>
      <c r="Z37" s="16">
        <v>-4747.0492865157885</v>
      </c>
      <c r="AA37" s="16">
        <v>-4517.4750339973552</v>
      </c>
      <c r="AB37" s="16">
        <v>-5066.6687257828717</v>
      </c>
      <c r="AC37" s="16">
        <v>-4888.0601736879516</v>
      </c>
      <c r="AD37" s="16">
        <v>-4008.9668189392955</v>
      </c>
    </row>
    <row r="38" spans="2:30" s="5" customFormat="1" x14ac:dyDescent="0.25">
      <c r="B38" s="92" t="s">
        <v>109</v>
      </c>
      <c r="C38" s="16">
        <v>2.3433285675487601</v>
      </c>
      <c r="D38" s="16">
        <v>2.24518586930022</v>
      </c>
      <c r="E38" s="16">
        <v>2.2044401876637201</v>
      </c>
      <c r="F38" s="16">
        <v>2.4383650222912898</v>
      </c>
      <c r="G38" s="16">
        <v>2.5578767046062798</v>
      </c>
      <c r="H38" s="16">
        <v>2.8081542890359001</v>
      </c>
      <c r="I38" s="16">
        <v>2.9488633537903</v>
      </c>
      <c r="J38" s="16">
        <v>2.68894560454219</v>
      </c>
      <c r="K38" s="16">
        <v>2.5575913185829999</v>
      </c>
      <c r="L38" s="16">
        <v>2.5539491997515502</v>
      </c>
      <c r="M38" s="16">
        <v>2.82311317682078</v>
      </c>
      <c r="N38" s="16">
        <v>3.2478804211424501</v>
      </c>
      <c r="O38" s="16">
        <v>2.7024704348856599</v>
      </c>
      <c r="P38" s="16">
        <v>3.6354091044789998</v>
      </c>
      <c r="Q38" s="16">
        <v>3.2182231523443701</v>
      </c>
      <c r="R38" s="16">
        <v>2.8516579535709599</v>
      </c>
      <c r="S38" s="16">
        <v>2.85342210327389</v>
      </c>
      <c r="T38" s="16">
        <v>2.89129944340262</v>
      </c>
      <c r="U38" s="16">
        <v>2.90348570729588</v>
      </c>
      <c r="V38" s="16">
        <v>2.8009604512286099</v>
      </c>
      <c r="W38" s="16">
        <v>3.6442799950388198</v>
      </c>
      <c r="X38" s="16">
        <v>3.04350314454065</v>
      </c>
      <c r="Y38" s="16">
        <v>2.7909257521423698</v>
      </c>
      <c r="Z38" s="16">
        <v>3.0838168809524702</v>
      </c>
      <c r="AA38" s="16">
        <v>3.02684316276369</v>
      </c>
      <c r="AB38" s="16">
        <v>2.9096385950300498</v>
      </c>
      <c r="AC38" s="16">
        <v>2.78811938666224</v>
      </c>
      <c r="AD38" s="16">
        <v>4.6214000866926703</v>
      </c>
    </row>
    <row r="39" spans="2:30" s="5" customFormat="1" x14ac:dyDescent="0.25">
      <c r="B39" s="92" t="s">
        <v>110</v>
      </c>
      <c r="C39" s="16">
        <v>0.31162732054761999</v>
      </c>
      <c r="D39" s="16">
        <v>0.32966101678020998</v>
      </c>
      <c r="E39" s="16">
        <v>0.34279798643062998</v>
      </c>
      <c r="F39" s="16">
        <v>0.35717095868148002</v>
      </c>
      <c r="G39" s="16">
        <v>0.37027512938583002</v>
      </c>
      <c r="H39" s="16">
        <v>0.39865895413245001</v>
      </c>
      <c r="I39" s="16">
        <v>0.41180455512364</v>
      </c>
      <c r="J39" s="16">
        <v>0.41641292423512999</v>
      </c>
      <c r="K39" s="16">
        <v>0.42818313840402999</v>
      </c>
      <c r="L39" s="16">
        <v>0.43983654862436999</v>
      </c>
      <c r="M39" s="16">
        <v>0.45595472533192</v>
      </c>
      <c r="N39" s="16">
        <v>0.47501751076365001</v>
      </c>
      <c r="O39" s="16">
        <v>0.48589613617117</v>
      </c>
      <c r="P39" s="16">
        <v>0.49909945087760998</v>
      </c>
      <c r="Q39" s="16">
        <v>0.50444158153774998</v>
      </c>
      <c r="R39" s="16">
        <v>0.51184429242813001</v>
      </c>
      <c r="S39" s="16">
        <v>0.52407794599284996</v>
      </c>
      <c r="T39" s="16">
        <v>0.53398173972787999</v>
      </c>
      <c r="U39" s="16">
        <v>0.54308967110460005</v>
      </c>
      <c r="V39" s="16">
        <v>0.55127779841419999</v>
      </c>
      <c r="W39" s="16">
        <v>0.56578679821893996</v>
      </c>
      <c r="X39" s="16">
        <v>0.56853050327662003</v>
      </c>
      <c r="Y39" s="16">
        <v>0.57289493283578996</v>
      </c>
      <c r="Z39" s="16">
        <v>0.574951413631</v>
      </c>
      <c r="AA39" s="16">
        <v>0.57640303414544003</v>
      </c>
      <c r="AB39" s="16">
        <v>0.58497163541126995</v>
      </c>
      <c r="AC39" s="16">
        <v>0.58935227037337001</v>
      </c>
      <c r="AD39" s="16">
        <v>0.60929550778917996</v>
      </c>
    </row>
    <row r="40" spans="2:30" x14ac:dyDescent="0.25">
      <c r="B40" s="93" t="s">
        <v>111</v>
      </c>
      <c r="C40" s="17">
        <v>29.988555488467259</v>
      </c>
      <c r="D40" s="17">
        <v>-0.91111247590609001</v>
      </c>
      <c r="E40" s="17">
        <v>-59.630649040511607</v>
      </c>
      <c r="F40" s="17">
        <v>-21.212785191804649</v>
      </c>
      <c r="G40" s="17">
        <v>-21.896469173588869</v>
      </c>
      <c r="H40" s="17">
        <v>-11.975817926925529</v>
      </c>
      <c r="I40" s="17">
        <v>46.092081611507403</v>
      </c>
      <c r="J40" s="17">
        <v>24.634140977794779</v>
      </c>
      <c r="K40" s="17">
        <v>-17.10711291169255</v>
      </c>
      <c r="L40" s="17">
        <v>0.84970177348560005</v>
      </c>
      <c r="M40" s="17">
        <v>-6.0755675069852098</v>
      </c>
      <c r="N40" s="17">
        <v>217.28384976787538</v>
      </c>
      <c r="O40" s="17">
        <v>148.09004936505741</v>
      </c>
      <c r="P40" s="17">
        <v>19.961954165872228</v>
      </c>
      <c r="Q40" s="17">
        <v>43.31201199232428</v>
      </c>
      <c r="R40" s="17">
        <v>-12.812484108524989</v>
      </c>
      <c r="S40" s="17">
        <v>-87.683016228085464</v>
      </c>
      <c r="T40" s="17">
        <v>8.5170723914788198</v>
      </c>
      <c r="U40" s="17">
        <v>162.27783412185434</v>
      </c>
      <c r="V40" s="17">
        <v>-83.931484639722711</v>
      </c>
      <c r="W40" s="17">
        <v>-177.04397828108142</v>
      </c>
      <c r="X40" s="17">
        <v>-20.92696557042542</v>
      </c>
      <c r="Y40" s="17">
        <v>45.82341282052078</v>
      </c>
      <c r="Z40" s="17">
        <v>-23.566069726232239</v>
      </c>
      <c r="AA40" s="17">
        <v>-75.184945830677535</v>
      </c>
      <c r="AB40" s="17">
        <v>-77.403990851487549</v>
      </c>
      <c r="AC40" s="17">
        <v>-112.86634394142953</v>
      </c>
      <c r="AD40" s="17">
        <v>-63.665931454559413</v>
      </c>
    </row>
    <row r="41" spans="2:30" s="5" customFormat="1" x14ac:dyDescent="0.25">
      <c r="B41" s="92" t="s">
        <v>112</v>
      </c>
      <c r="C41" s="16">
        <v>29.932589058431279</v>
      </c>
      <c r="D41" s="16">
        <v>-0.94708061860382997</v>
      </c>
      <c r="E41" s="16">
        <v>-59.653769362636069</v>
      </c>
      <c r="F41" s="16">
        <v>-21.25939990473891</v>
      </c>
      <c r="G41" s="16">
        <v>-21.949989769920649</v>
      </c>
      <c r="H41" s="16">
        <v>-12.048905192884201</v>
      </c>
      <c r="I41" s="16">
        <v>46.010793609013433</v>
      </c>
      <c r="J41" s="16">
        <v>24.5896843534215</v>
      </c>
      <c r="K41" s="16">
        <v>-17.130564140729799</v>
      </c>
      <c r="L41" s="16">
        <v>0.83056672157056</v>
      </c>
      <c r="M41" s="16">
        <v>-6.1236209456288604</v>
      </c>
      <c r="N41" s="16">
        <v>217.0876905678754</v>
      </c>
      <c r="O41" s="16">
        <v>148.0359730450574</v>
      </c>
      <c r="P41" s="16">
        <v>19.772887328539891</v>
      </c>
      <c r="Q41" s="16">
        <v>42.534443992324277</v>
      </c>
      <c r="R41" s="16">
        <v>-12.95949531260532</v>
      </c>
      <c r="S41" s="16">
        <v>-87.693114513799713</v>
      </c>
      <c r="T41" s="16">
        <v>8.5130991957188193</v>
      </c>
      <c r="U41" s="16">
        <v>162.25849741945459</v>
      </c>
      <c r="V41" s="16">
        <v>-83.945134492522456</v>
      </c>
      <c r="W41" s="16">
        <v>-177.0780798553275</v>
      </c>
      <c r="X41" s="16">
        <v>-20.934339796816001</v>
      </c>
      <c r="Y41" s="16">
        <v>45.821174367188441</v>
      </c>
      <c r="Z41" s="16">
        <v>-23.566069726232239</v>
      </c>
      <c r="AA41" s="16">
        <v>-75.184945830677535</v>
      </c>
      <c r="AB41" s="16">
        <v>-77.403990851487549</v>
      </c>
      <c r="AC41" s="16">
        <v>-112.86634394142953</v>
      </c>
      <c r="AD41" s="16">
        <v>-63.665931454559413</v>
      </c>
    </row>
    <row r="42" spans="2:30" s="5" customFormat="1" x14ac:dyDescent="0.25">
      <c r="B42" s="92" t="s">
        <v>113</v>
      </c>
      <c r="C42" s="16">
        <v>1.710155739E-3</v>
      </c>
      <c r="D42" s="16">
        <v>1.0990718117E-3</v>
      </c>
      <c r="E42" s="16">
        <v>7.0648336055999998E-4</v>
      </c>
      <c r="F42" s="16">
        <v>1.42439706796E-3</v>
      </c>
      <c r="G42" s="16">
        <v>1.6354188557999999E-3</v>
      </c>
      <c r="H42" s="16">
        <v>2.2333139213700001E-3</v>
      </c>
      <c r="I42" s="16">
        <v>2.48390229443E-3</v>
      </c>
      <c r="J42" s="16">
        <v>1.3584527592599999E-3</v>
      </c>
      <c r="K42" s="16">
        <v>7.1659482123E-4</v>
      </c>
      <c r="L42" s="16">
        <v>5.8470620381999999E-4</v>
      </c>
      <c r="M42" s="16">
        <v>1.46835994043E-3</v>
      </c>
      <c r="N42" s="16">
        <v>5.9940000000000002E-3</v>
      </c>
      <c r="O42" s="16">
        <v>1.6524E-3</v>
      </c>
      <c r="P42" s="16">
        <v>5.7772800000000001E-3</v>
      </c>
      <c r="Q42" s="16">
        <v>2.376E-2</v>
      </c>
      <c r="R42" s="16">
        <v>4.4921938775499999E-3</v>
      </c>
      <c r="S42" s="16">
        <v>3.0857142857000002E-4</v>
      </c>
      <c r="T42" s="16">
        <v>1.214082E-4</v>
      </c>
      <c r="U42" s="16">
        <v>5.9086799999000001E-4</v>
      </c>
      <c r="V42" s="16">
        <v>4.1709599999000002E-4</v>
      </c>
      <c r="W42" s="16">
        <v>1.0420354285499999E-3</v>
      </c>
      <c r="X42" s="16">
        <v>2.2533285714E-4</v>
      </c>
      <c r="Y42" s="16">
        <v>6.8399999999999996E-5</v>
      </c>
      <c r="Z42" s="16" t="s">
        <v>234</v>
      </c>
      <c r="AA42" s="16" t="s">
        <v>234</v>
      </c>
      <c r="AB42" s="16" t="s">
        <v>234</v>
      </c>
      <c r="AC42" s="16" t="s">
        <v>234</v>
      </c>
      <c r="AD42" s="16" t="s">
        <v>234</v>
      </c>
    </row>
    <row r="43" spans="2:30" s="5" customFormat="1" x14ac:dyDescent="0.25">
      <c r="B43" s="92" t="s">
        <v>201</v>
      </c>
      <c r="C43" s="16">
        <v>4.4337371009999997E-5</v>
      </c>
      <c r="D43" s="16">
        <v>2.8494454380000001E-5</v>
      </c>
      <c r="E43" s="16">
        <v>1.831623527E-5</v>
      </c>
      <c r="F43" s="16">
        <v>3.6928812869999999E-5</v>
      </c>
      <c r="G43" s="16">
        <v>4.2399748109999999E-5</v>
      </c>
      <c r="H43" s="16">
        <v>5.7900731290000003E-5</v>
      </c>
      <c r="I43" s="16">
        <v>6.4397466889999996E-5</v>
      </c>
      <c r="J43" s="16">
        <v>3.5219145609999999E-5</v>
      </c>
      <c r="K43" s="16">
        <v>1.857838425E-5</v>
      </c>
      <c r="L43" s="16">
        <v>1.515904973E-5</v>
      </c>
      <c r="M43" s="16">
        <v>3.8068591050000001E-5</v>
      </c>
      <c r="N43" s="16">
        <v>1.5540000000000001E-4</v>
      </c>
      <c r="O43" s="16">
        <v>4.2840000000000003E-5</v>
      </c>
      <c r="P43" s="16">
        <v>1.4978133333E-4</v>
      </c>
      <c r="Q43" s="16">
        <v>6.1600000000000001E-4</v>
      </c>
      <c r="R43" s="16">
        <v>1.1646428571E-4</v>
      </c>
      <c r="S43" s="16">
        <v>7.9999999999999996E-6</v>
      </c>
      <c r="T43" s="16">
        <v>3.1476199999999999E-6</v>
      </c>
      <c r="U43" s="16">
        <v>1.53188E-5</v>
      </c>
      <c r="V43" s="16">
        <v>1.0813599999999999E-5</v>
      </c>
      <c r="W43" s="16">
        <v>2.7015733330000001E-5</v>
      </c>
      <c r="X43" s="16">
        <v>5.8419629599999996E-6</v>
      </c>
      <c r="Y43" s="16">
        <v>1.77333333E-6</v>
      </c>
      <c r="Z43" s="16" t="s">
        <v>234</v>
      </c>
      <c r="AA43" s="16" t="s">
        <v>234</v>
      </c>
      <c r="AB43" s="16" t="s">
        <v>234</v>
      </c>
      <c r="AC43" s="16" t="s">
        <v>234</v>
      </c>
      <c r="AD43" s="16" t="s">
        <v>234</v>
      </c>
    </row>
    <row r="44" spans="2:30" s="5" customFormat="1" x14ac:dyDescent="0.25">
      <c r="B44" s="93" t="s">
        <v>134</v>
      </c>
      <c r="C44" s="16">
        <v>7162.6673907874901</v>
      </c>
      <c r="D44" s="16">
        <v>7276.2881288022772</v>
      </c>
      <c r="E44" s="16">
        <v>6688.4829350665923</v>
      </c>
      <c r="F44" s="16">
        <v>6332.3587366615629</v>
      </c>
      <c r="G44" s="16">
        <v>6180.9907088620157</v>
      </c>
      <c r="H44" s="16">
        <v>6382.5769675673928</v>
      </c>
      <c r="I44" s="16">
        <v>6041.3410212820272</v>
      </c>
      <c r="J44" s="16">
        <v>6443.8147730208284</v>
      </c>
      <c r="K44" s="16">
        <v>6171.4443503997018</v>
      </c>
      <c r="L44" s="16">
        <v>6109.3513292371563</v>
      </c>
      <c r="M44" s="16">
        <v>6796.9595110208147</v>
      </c>
      <c r="N44" s="16">
        <v>6655.9545133348065</v>
      </c>
      <c r="O44" s="16">
        <v>7035.4668696475064</v>
      </c>
      <c r="P44" s="16">
        <v>6761.6125430600487</v>
      </c>
      <c r="Q44" s="16">
        <v>6448.3271990395606</v>
      </c>
      <c r="R44" s="16">
        <v>6657.8751254707367</v>
      </c>
      <c r="S44" s="16">
        <v>6504.7361843243107</v>
      </c>
      <c r="T44" s="16">
        <v>6520.3383786331624</v>
      </c>
      <c r="U44" s="16">
        <v>6756.7600293397572</v>
      </c>
      <c r="V44" s="16">
        <v>6922.5897962819536</v>
      </c>
      <c r="W44" s="16">
        <v>6829.1766674255232</v>
      </c>
      <c r="X44" s="16">
        <v>6806.9430449342854</v>
      </c>
      <c r="Y44" s="16">
        <v>6947.4100051329551</v>
      </c>
      <c r="Z44" s="16">
        <v>7322.9743835495019</v>
      </c>
      <c r="AA44" s="16">
        <v>6803.2519071751103</v>
      </c>
      <c r="AB44" s="16">
        <v>6831.9738103850914</v>
      </c>
      <c r="AC44" s="16">
        <v>6846.2305770173589</v>
      </c>
      <c r="AD44" s="16">
        <v>6835.9383715944723</v>
      </c>
    </row>
    <row r="45" spans="2:30" s="5" customFormat="1" x14ac:dyDescent="0.25">
      <c r="B45" s="92" t="s">
        <v>114</v>
      </c>
      <c r="C45" s="16">
        <v>6881.4901238169141</v>
      </c>
      <c r="D45" s="16">
        <v>6970.1994925323397</v>
      </c>
      <c r="E45" s="16">
        <v>6430.9456407773587</v>
      </c>
      <c r="F45" s="16">
        <v>6046.5780077033914</v>
      </c>
      <c r="G45" s="16">
        <v>5927.1777914746035</v>
      </c>
      <c r="H45" s="16">
        <v>6128.8981903717877</v>
      </c>
      <c r="I45" s="16">
        <v>5788.4378964758189</v>
      </c>
      <c r="J45" s="16">
        <v>6187.4548996629046</v>
      </c>
      <c r="K45" s="16">
        <v>5918.894498217509</v>
      </c>
      <c r="L45" s="16">
        <v>5883.8421546390955</v>
      </c>
      <c r="M45" s="16">
        <v>6548.349558079598</v>
      </c>
      <c r="N45" s="16">
        <v>6379.3974665148326</v>
      </c>
      <c r="O45" s="16">
        <v>6758.5945517070531</v>
      </c>
      <c r="P45" s="16">
        <v>6473.1105074153811</v>
      </c>
      <c r="Q45" s="16">
        <v>6171.4641277187675</v>
      </c>
      <c r="R45" s="16">
        <v>6392.3920299451456</v>
      </c>
      <c r="S45" s="16">
        <v>6253.0942418017275</v>
      </c>
      <c r="T45" s="16">
        <v>6259.5621791327894</v>
      </c>
      <c r="U45" s="16">
        <v>6495.362832422943</v>
      </c>
      <c r="V45" s="16">
        <v>6649.7820728254428</v>
      </c>
      <c r="W45" s="16">
        <v>6448.8108233279409</v>
      </c>
      <c r="X45" s="16">
        <v>6478.2897603180672</v>
      </c>
      <c r="Y45" s="16">
        <v>6616.4348760239754</v>
      </c>
      <c r="Z45" s="16">
        <v>6970.4112151235449</v>
      </c>
      <c r="AA45" s="16">
        <v>6451.0300965680481</v>
      </c>
      <c r="AB45" s="16">
        <v>6483.3769209550019</v>
      </c>
      <c r="AC45" s="16">
        <v>6514.5412915804691</v>
      </c>
      <c r="AD45" s="16">
        <v>6475.6770831265194</v>
      </c>
    </row>
    <row r="46" spans="2:30" s="5" customFormat="1" x14ac:dyDescent="0.25">
      <c r="B46" s="92" t="s">
        <v>115</v>
      </c>
      <c r="C46" s="16">
        <v>10.6584108228252</v>
      </c>
      <c r="D46" s="16">
        <v>10.74605124606029</v>
      </c>
      <c r="E46" s="16">
        <v>10.245554743685391</v>
      </c>
      <c r="F46" s="16">
        <v>11.31971893969059</v>
      </c>
      <c r="G46" s="16">
        <v>10.02414498177926</v>
      </c>
      <c r="H46" s="16">
        <v>9.1965920936804704</v>
      </c>
      <c r="I46" s="16">
        <v>9.8535387786137694</v>
      </c>
      <c r="J46" s="16">
        <v>8.9941240424267708</v>
      </c>
      <c r="K46" s="16">
        <v>9.2442640781448606</v>
      </c>
      <c r="L46" s="16">
        <v>8.6606856996163906</v>
      </c>
      <c r="M46" s="16">
        <v>9.6175699416803795</v>
      </c>
      <c r="N46" s="16">
        <v>10.64933378807082</v>
      </c>
      <c r="O46" s="16">
        <v>9.1401233368905697</v>
      </c>
      <c r="P46" s="16">
        <v>9.9656164525119095</v>
      </c>
      <c r="Q46" s="16">
        <v>10.2606070127949</v>
      </c>
      <c r="R46" s="16">
        <v>9.9269818918081203</v>
      </c>
      <c r="S46" s="16">
        <v>9.5069999544178199</v>
      </c>
      <c r="T46" s="16">
        <v>9.6052968114451307</v>
      </c>
      <c r="U46" s="16">
        <v>9.3349716746596592</v>
      </c>
      <c r="V46" s="16">
        <v>9.47819644038794</v>
      </c>
      <c r="W46" s="16">
        <v>12.074400602471711</v>
      </c>
      <c r="X46" s="16">
        <v>9.9104486706302897</v>
      </c>
      <c r="Y46" s="16">
        <v>9.5694361345145609</v>
      </c>
      <c r="Z46" s="16">
        <v>9.7537135789920306</v>
      </c>
      <c r="AA46" s="16">
        <v>9.9073966793763599</v>
      </c>
      <c r="AB46" s="16">
        <v>9.6760699199056592</v>
      </c>
      <c r="AC46" s="16">
        <v>9.6166999356984206</v>
      </c>
      <c r="AD46" s="16">
        <v>10.79806329011052</v>
      </c>
    </row>
    <row r="47" spans="2:30" s="5" customFormat="1" x14ac:dyDescent="0.25">
      <c r="B47" s="92" t="s">
        <v>116</v>
      </c>
      <c r="C47" s="16">
        <v>4.9385893959550002E-2</v>
      </c>
      <c r="D47" s="16">
        <v>0.12562870845110999</v>
      </c>
      <c r="E47" s="16">
        <v>4.6927036815400001E-3</v>
      </c>
      <c r="F47" s="16">
        <v>9.3548841137800001E-3</v>
      </c>
      <c r="G47" s="16">
        <v>1.076943907024E-2</v>
      </c>
      <c r="H47" s="16">
        <v>7.9744882059039998E-2</v>
      </c>
      <c r="I47" s="16">
        <v>2.2029044768000001E-2</v>
      </c>
      <c r="J47" s="16">
        <v>0.10572742381628999</v>
      </c>
      <c r="K47" s="16">
        <v>7.1957215532120006E-2</v>
      </c>
      <c r="L47" s="16">
        <v>3.0174604388089998E-2</v>
      </c>
      <c r="M47" s="16">
        <v>2.7418471138279998E-2</v>
      </c>
      <c r="N47" s="16">
        <v>3.4643295698670001E-2</v>
      </c>
      <c r="O47" s="16">
        <v>0.16231286751070001</v>
      </c>
      <c r="P47" s="16">
        <v>0.13208598769084001</v>
      </c>
      <c r="Q47" s="16">
        <v>6.8281530204429994E-2</v>
      </c>
      <c r="R47" s="16">
        <v>5.808237661204E-2</v>
      </c>
      <c r="S47" s="16">
        <v>4.6868938463550003E-2</v>
      </c>
      <c r="T47" s="16">
        <v>6.9274426893440003E-2</v>
      </c>
      <c r="U47" s="16">
        <v>9.4036594128600007E-2</v>
      </c>
      <c r="V47" s="16">
        <v>0.1203114511638</v>
      </c>
      <c r="W47" s="16">
        <v>0.26344237931473002</v>
      </c>
      <c r="X47" s="16">
        <v>0.27144989211564002</v>
      </c>
      <c r="Y47" s="16">
        <v>0.30784975082589</v>
      </c>
      <c r="Z47" s="16">
        <v>0.36483331862804003</v>
      </c>
      <c r="AA47" s="16">
        <v>0.35079494504246</v>
      </c>
      <c r="AB47" s="16">
        <v>0.35803738735721002</v>
      </c>
      <c r="AC47" s="16">
        <v>0.30628116457861998</v>
      </c>
      <c r="AD47" s="16">
        <v>0.30305270542009999</v>
      </c>
    </row>
    <row r="48" spans="2:30" s="5" customFormat="1" x14ac:dyDescent="0.25">
      <c r="B48" s="93" t="s">
        <v>117</v>
      </c>
      <c r="C48" s="16">
        <v>1763.6520853304423</v>
      </c>
      <c r="D48" s="16">
        <v>1594.9497773452454</v>
      </c>
      <c r="E48" s="16">
        <v>1487.2586195896702</v>
      </c>
      <c r="F48" s="16">
        <v>1993.1716034881172</v>
      </c>
      <c r="G48" s="16">
        <v>1844.2309431400188</v>
      </c>
      <c r="H48" s="16">
        <v>2179.890580652971</v>
      </c>
      <c r="I48" s="16">
        <v>2038.1192552924795</v>
      </c>
      <c r="J48" s="16">
        <v>1756.4181553542464</v>
      </c>
      <c r="K48" s="16">
        <v>1515.9336021204426</v>
      </c>
      <c r="L48" s="16">
        <v>1517.8300167122122</v>
      </c>
      <c r="M48" s="16">
        <v>1494.0377174985308</v>
      </c>
      <c r="N48" s="16">
        <v>2123.7954406059625</v>
      </c>
      <c r="O48" s="16">
        <v>1787.0228350708808</v>
      </c>
      <c r="P48" s="16">
        <v>2774.6112698392635</v>
      </c>
      <c r="Q48" s="16">
        <v>2661.8996953464234</v>
      </c>
      <c r="R48" s="16">
        <v>2771.7139991099366</v>
      </c>
      <c r="S48" s="16">
        <v>2119.6771669647615</v>
      </c>
      <c r="T48" s="16">
        <v>2235.4909519607977</v>
      </c>
      <c r="U48" s="16">
        <v>1827.2672813011266</v>
      </c>
      <c r="V48" s="16">
        <v>1703.5432467236801</v>
      </c>
      <c r="W48" s="16">
        <v>3059.0627065965114</v>
      </c>
      <c r="X48" s="16">
        <v>2528.6987311600337</v>
      </c>
      <c r="Y48" s="16">
        <v>1702.236970382123</v>
      </c>
      <c r="Z48" s="16">
        <v>2138.5759573127352</v>
      </c>
      <c r="AA48" s="16">
        <v>2068.7641466235586</v>
      </c>
      <c r="AB48" s="16">
        <v>3118.443020840919</v>
      </c>
      <c r="AC48" s="16">
        <v>1897.2218231258912</v>
      </c>
      <c r="AD48" s="16">
        <v>2918.2748583771322</v>
      </c>
    </row>
    <row r="49" spans="2:30" s="5" customFormat="1" x14ac:dyDescent="0.25">
      <c r="B49" s="92" t="s">
        <v>118</v>
      </c>
      <c r="C49" s="16">
        <v>1608.9107513955764</v>
      </c>
      <c r="D49" s="16">
        <v>1469.4220049908392</v>
      </c>
      <c r="E49" s="16">
        <v>1380.4387147749615</v>
      </c>
      <c r="F49" s="16">
        <v>1852.1171886915149</v>
      </c>
      <c r="G49" s="16">
        <v>1694.9647918868652</v>
      </c>
      <c r="H49" s="16">
        <v>2000.8211584196656</v>
      </c>
      <c r="I49" s="16">
        <v>1847.8896163430572</v>
      </c>
      <c r="J49" s="16">
        <v>1616.9509852711108</v>
      </c>
      <c r="K49" s="16">
        <v>1406.5200918695825</v>
      </c>
      <c r="L49" s="16">
        <v>1417.333016424004</v>
      </c>
      <c r="M49" s="16">
        <v>1352.0909652087848</v>
      </c>
      <c r="N49" s="16">
        <v>1920.9146310829051</v>
      </c>
      <c r="O49" s="16">
        <v>1688.5822641851667</v>
      </c>
      <c r="P49" s="16">
        <v>2490.6141639926113</v>
      </c>
      <c r="Q49" s="16">
        <v>2444.9658035245957</v>
      </c>
      <c r="R49" s="16">
        <v>2557.3497926509781</v>
      </c>
      <c r="S49" s="16">
        <v>1976.9745520889637</v>
      </c>
      <c r="T49" s="16">
        <v>2119.7942487570058</v>
      </c>
      <c r="U49" s="16">
        <v>1734.1070571350767</v>
      </c>
      <c r="V49" s="16">
        <v>1603.8891325773754</v>
      </c>
      <c r="W49" s="16">
        <v>2732.122530311201</v>
      </c>
      <c r="X49" s="16">
        <v>2360.99264944175</v>
      </c>
      <c r="Y49" s="16">
        <v>1629.4579771378997</v>
      </c>
      <c r="Z49" s="16">
        <v>1994.0607256951653</v>
      </c>
      <c r="AA49" s="16">
        <v>1911.5910431445707</v>
      </c>
      <c r="AB49" s="16">
        <v>2968.5865975152587</v>
      </c>
      <c r="AC49" s="16">
        <v>1786.1506575575818</v>
      </c>
      <c r="AD49" s="16">
        <v>2562.3167578050966</v>
      </c>
    </row>
    <row r="50" spans="2:30" s="5" customFormat="1" x14ac:dyDescent="0.25">
      <c r="B50" s="92" t="s">
        <v>119</v>
      </c>
      <c r="C50" s="16">
        <v>5.0180631727850997</v>
      </c>
      <c r="D50" s="16">
        <v>4.1159555772252503</v>
      </c>
      <c r="E50" s="16">
        <v>3.5384591584412899</v>
      </c>
      <c r="F50" s="16">
        <v>4.5953294155210296</v>
      </c>
      <c r="G50" s="16">
        <v>4.8427435964627596</v>
      </c>
      <c r="H50" s="16">
        <v>5.7670685492373996</v>
      </c>
      <c r="I50" s="16">
        <v>6.1090021841195599</v>
      </c>
      <c r="J50" s="16">
        <v>4.5514562305938497</v>
      </c>
      <c r="K50" s="16">
        <v>3.6254791432109501</v>
      </c>
      <c r="L50" s="16">
        <v>3.3415634181009799</v>
      </c>
      <c r="M50" s="16">
        <v>4.6209532964392901</v>
      </c>
      <c r="N50" s="16">
        <v>6.4902732438916404</v>
      </c>
      <c r="O50" s="16">
        <v>3.3155220810953998</v>
      </c>
      <c r="P50" s="16">
        <v>9.0147410926174008</v>
      </c>
      <c r="Q50" s="16">
        <v>6.9236092357571604</v>
      </c>
      <c r="R50" s="16">
        <v>6.8247375837948896</v>
      </c>
      <c r="S50" s="16">
        <v>4.6177833901787997</v>
      </c>
      <c r="T50" s="16">
        <v>3.79904572214951</v>
      </c>
      <c r="U50" s="16">
        <v>3.1030586142444601</v>
      </c>
      <c r="V50" s="16">
        <v>3.29910756056226</v>
      </c>
      <c r="W50" s="16">
        <v>10.290551369287479</v>
      </c>
      <c r="X50" s="16">
        <v>5.40393098191739</v>
      </c>
      <c r="Y50" s="16">
        <v>2.4924927820186902</v>
      </c>
      <c r="Z50" s="16">
        <v>4.7596760454006404</v>
      </c>
      <c r="AA50" s="16">
        <v>5.1556415392922101</v>
      </c>
      <c r="AB50" s="16">
        <v>4.9929924710280797</v>
      </c>
      <c r="AC50" s="16">
        <v>3.8182723257308799</v>
      </c>
      <c r="AD50" s="16">
        <v>11.33138834324879</v>
      </c>
    </row>
    <row r="51" spans="2:30" s="5" customFormat="1" x14ac:dyDescent="0.25">
      <c r="B51" s="92" t="s">
        <v>120</v>
      </c>
      <c r="C51" s="16">
        <v>9.8287767165229994E-2</v>
      </c>
      <c r="D51" s="16">
        <v>7.5935848737500006E-2</v>
      </c>
      <c r="E51" s="16">
        <v>6.1605455884819998E-2</v>
      </c>
      <c r="F51" s="16">
        <v>8.7822749693209995E-2</v>
      </c>
      <c r="G51" s="16">
        <v>9.4622689065719995E-2</v>
      </c>
      <c r="H51" s="16">
        <v>0.11708962584688</v>
      </c>
      <c r="I51" s="16">
        <v>0.12585430988735999</v>
      </c>
      <c r="J51" s="16">
        <v>8.6177061470770006E-2</v>
      </c>
      <c r="K51" s="16">
        <v>6.3008495538879994E-2</v>
      </c>
      <c r="L51" s="16">
        <v>5.6905754482160002E-2</v>
      </c>
      <c r="M51" s="16">
        <v>8.866751637169E-2</v>
      </c>
      <c r="N51" s="16">
        <v>0.13632207525425</v>
      </c>
      <c r="O51" s="16">
        <v>5.218966059842E-2</v>
      </c>
      <c r="P51" s="16">
        <v>0.19674019641348001</v>
      </c>
      <c r="Q51" s="16">
        <v>0.14712637895267999</v>
      </c>
      <c r="R51" s="16">
        <v>0.14679787538284</v>
      </c>
      <c r="S51" s="16">
        <v>9.1469899736000004E-2</v>
      </c>
      <c r="T51" s="16">
        <v>6.953208104045E-2</v>
      </c>
      <c r="U51" s="16">
        <v>5.2294492650800002E-2</v>
      </c>
      <c r="V51" s="16">
        <v>5.76390105109E-2</v>
      </c>
      <c r="W51" s="16">
        <v>0.23381339615141999</v>
      </c>
      <c r="X51" s="16">
        <v>0.10942217171257999</v>
      </c>
      <c r="Y51" s="16">
        <v>3.5123066086430003E-2</v>
      </c>
      <c r="Z51" s="16">
        <v>8.5648760008569996E-2</v>
      </c>
      <c r="AA51" s="16">
        <v>9.4906258378130007E-2</v>
      </c>
      <c r="AB51" s="16">
        <v>8.3998696476369997E-2</v>
      </c>
      <c r="AC51" s="16">
        <v>5.2397172567239997E-2</v>
      </c>
      <c r="AD51" s="16">
        <v>0.2438704429222</v>
      </c>
    </row>
    <row r="52" spans="2:30" s="5" customFormat="1" x14ac:dyDescent="0.25">
      <c r="B52" s="93" t="s">
        <v>121</v>
      </c>
      <c r="C52" s="16">
        <v>86.749654401493714</v>
      </c>
      <c r="D52" s="16">
        <v>76.319715225920405</v>
      </c>
      <c r="E52" s="16">
        <v>90.849535162825305</v>
      </c>
      <c r="F52" s="16">
        <v>77.992283942728008</v>
      </c>
      <c r="G52" s="16">
        <v>112.91643221602513</v>
      </c>
      <c r="H52" s="16">
        <v>119.3702394944993</v>
      </c>
      <c r="I52" s="16">
        <v>136.04548040770635</v>
      </c>
      <c r="J52" s="16">
        <v>150.82885501722771</v>
      </c>
      <c r="K52" s="16">
        <v>166.94134670799698</v>
      </c>
      <c r="L52" s="16">
        <v>183.0488197916446</v>
      </c>
      <c r="M52" s="16">
        <v>212.09808487472759</v>
      </c>
      <c r="N52" s="16">
        <v>276.45198772032086</v>
      </c>
      <c r="O52" s="16">
        <v>268.42715861303287</v>
      </c>
      <c r="P52" s="16">
        <v>332.10100769903875</v>
      </c>
      <c r="Q52" s="16">
        <v>363.29976522692726</v>
      </c>
      <c r="R52" s="16">
        <v>391.39701087400374</v>
      </c>
      <c r="S52" s="16">
        <v>477.89118031466592</v>
      </c>
      <c r="T52" s="16">
        <v>597.31915102672269</v>
      </c>
      <c r="U52" s="16">
        <v>499.04140581320615</v>
      </c>
      <c r="V52" s="16">
        <v>302.34042286478399</v>
      </c>
      <c r="W52" s="16">
        <v>315.09909587848261</v>
      </c>
      <c r="X52" s="16">
        <v>126.46503509822335</v>
      </c>
      <c r="Y52" s="16">
        <v>322.77612724799451</v>
      </c>
      <c r="Z52" s="16">
        <v>134.0776102506353</v>
      </c>
      <c r="AA52" s="16">
        <v>122.96371032205198</v>
      </c>
      <c r="AB52" s="16">
        <v>138.46189595231968</v>
      </c>
      <c r="AC52" s="16">
        <v>143.8374638073519</v>
      </c>
      <c r="AD52" s="16">
        <v>175.95327457921849</v>
      </c>
    </row>
    <row r="53" spans="2:30" s="5" customFormat="1" x14ac:dyDescent="0.25">
      <c r="B53" s="92" t="s">
        <v>122</v>
      </c>
      <c r="C53" s="16">
        <v>80.456230689129725</v>
      </c>
      <c r="D53" s="16">
        <v>70.460096028889197</v>
      </c>
      <c r="E53" s="16">
        <v>83.615213121575451</v>
      </c>
      <c r="F53" s="16">
        <v>71.367641980219148</v>
      </c>
      <c r="G53" s="16">
        <v>103.4260082619185</v>
      </c>
      <c r="H53" s="16">
        <v>109.1114552148351</v>
      </c>
      <c r="I53" s="16">
        <v>124.57845947087363</v>
      </c>
      <c r="J53" s="16">
        <v>138.29067623549085</v>
      </c>
      <c r="K53" s="16">
        <v>153.23570634651784</v>
      </c>
      <c r="L53" s="16">
        <v>168.17608148325735</v>
      </c>
      <c r="M53" s="16">
        <v>194.13048282060572</v>
      </c>
      <c r="N53" s="16">
        <v>247.80008355850396</v>
      </c>
      <c r="O53" s="16">
        <v>234.56349158116566</v>
      </c>
      <c r="P53" s="16">
        <v>287.78115854130311</v>
      </c>
      <c r="Q53" s="16">
        <v>311.23593660474648</v>
      </c>
      <c r="R53" s="16">
        <v>330.43854531629086</v>
      </c>
      <c r="S53" s="16">
        <v>416.57986446459557</v>
      </c>
      <c r="T53" s="16">
        <v>535.24764334929318</v>
      </c>
      <c r="U53" s="16">
        <v>429.56455532428907</v>
      </c>
      <c r="V53" s="16">
        <v>216.87175210048386</v>
      </c>
      <c r="W53" s="16">
        <v>229.04150691543401</v>
      </c>
      <c r="X53" s="16">
        <v>54.022021521090529</v>
      </c>
      <c r="Y53" s="16">
        <v>251.35998189368462</v>
      </c>
      <c r="Z53" s="16">
        <v>61.973647531926552</v>
      </c>
      <c r="AA53" s="16">
        <v>52.833487621689883</v>
      </c>
      <c r="AB53" s="16">
        <v>66.957904975840805</v>
      </c>
      <c r="AC53" s="16">
        <v>72.088494374236703</v>
      </c>
      <c r="AD53" s="16">
        <v>101.41035931302227</v>
      </c>
    </row>
    <row r="54" spans="2:30" s="5" customFormat="1" x14ac:dyDescent="0.25">
      <c r="B54" s="92" t="s">
        <v>123</v>
      </c>
      <c r="C54" s="16" t="s">
        <v>132</v>
      </c>
      <c r="D54" s="16" t="s">
        <v>132</v>
      </c>
      <c r="E54" s="16" t="s">
        <v>132</v>
      </c>
      <c r="F54" s="16" t="s">
        <v>132</v>
      </c>
      <c r="G54" s="16" t="s">
        <v>132</v>
      </c>
      <c r="H54" s="16" t="s">
        <v>132</v>
      </c>
      <c r="I54" s="16" t="s">
        <v>132</v>
      </c>
      <c r="J54" s="16" t="s">
        <v>132</v>
      </c>
      <c r="K54" s="16" t="s">
        <v>132</v>
      </c>
      <c r="L54" s="16" t="s">
        <v>132</v>
      </c>
      <c r="M54" s="16" t="s">
        <v>132</v>
      </c>
      <c r="N54" s="16" t="s">
        <v>132</v>
      </c>
      <c r="O54" s="16" t="s">
        <v>132</v>
      </c>
      <c r="P54" s="16" t="s">
        <v>132</v>
      </c>
      <c r="Q54" s="16" t="s">
        <v>132</v>
      </c>
      <c r="R54" s="16" t="s">
        <v>132</v>
      </c>
      <c r="S54" s="16" t="s">
        <v>132</v>
      </c>
      <c r="T54" s="16" t="s">
        <v>132</v>
      </c>
      <c r="U54" s="16" t="s">
        <v>132</v>
      </c>
      <c r="V54" s="16" t="s">
        <v>132</v>
      </c>
      <c r="W54" s="16" t="s">
        <v>132</v>
      </c>
      <c r="X54" s="16" t="s">
        <v>132</v>
      </c>
      <c r="Y54" s="16" t="s">
        <v>132</v>
      </c>
      <c r="Z54" s="16" t="s">
        <v>132</v>
      </c>
      <c r="AA54" s="16" t="s">
        <v>132</v>
      </c>
      <c r="AB54" s="16" t="s">
        <v>132</v>
      </c>
      <c r="AC54" s="16" t="s">
        <v>132</v>
      </c>
      <c r="AD54" s="16" t="s">
        <v>132</v>
      </c>
    </row>
    <row r="55" spans="2:30" s="5" customFormat="1" x14ac:dyDescent="0.25">
      <c r="B55" s="92" t="s">
        <v>124</v>
      </c>
      <c r="C55" s="16">
        <v>2.1118871518000001E-2</v>
      </c>
      <c r="D55" s="16">
        <v>1.966315166789E-2</v>
      </c>
      <c r="E55" s="16">
        <v>2.4276248460569999E-2</v>
      </c>
      <c r="F55" s="16">
        <v>2.2230342156070001E-2</v>
      </c>
      <c r="G55" s="16">
        <v>3.1847060248679997E-2</v>
      </c>
      <c r="H55" s="16">
        <v>3.4425450602899997E-2</v>
      </c>
      <c r="I55" s="16">
        <v>3.8479936029639998E-2</v>
      </c>
      <c r="J55" s="16">
        <v>4.2074425442069997E-2</v>
      </c>
      <c r="K55" s="16">
        <v>4.5992081749929997E-2</v>
      </c>
      <c r="L55" s="16">
        <v>4.9908517813380002E-2</v>
      </c>
      <c r="M55" s="16">
        <v>6.0293966624569997E-2</v>
      </c>
      <c r="N55" s="16">
        <v>9.6147329402070006E-2</v>
      </c>
      <c r="O55" s="16">
        <v>0.11363646654989</v>
      </c>
      <c r="P55" s="16">
        <v>0.14872432603267</v>
      </c>
      <c r="Q55" s="16">
        <v>0.17471083430261999</v>
      </c>
      <c r="R55" s="16">
        <v>0.20455860925406999</v>
      </c>
      <c r="S55" s="16">
        <v>0.20574267063782001</v>
      </c>
      <c r="T55" s="16">
        <v>0.20829364992426</v>
      </c>
      <c r="U55" s="16">
        <v>0.23314379358696999</v>
      </c>
      <c r="V55" s="16">
        <v>0.28680762001443</v>
      </c>
      <c r="W55" s="16">
        <v>0.28878385558070002</v>
      </c>
      <c r="X55" s="16">
        <v>0.24309736099709001</v>
      </c>
      <c r="Y55" s="16">
        <v>0.23965149447754999</v>
      </c>
      <c r="Z55" s="16">
        <v>0.24195960643862</v>
      </c>
      <c r="AA55" s="16">
        <v>0.23533631778645001</v>
      </c>
      <c r="AB55" s="16">
        <v>0.23994627844456001</v>
      </c>
      <c r="AC55" s="16">
        <v>0.2407683538024</v>
      </c>
      <c r="AD55" s="16">
        <v>0.25014401096039002</v>
      </c>
    </row>
    <row r="56" spans="2:30" s="5" customFormat="1" x14ac:dyDescent="0.25">
      <c r="B56" s="93" t="s">
        <v>125</v>
      </c>
      <c r="C56" s="16">
        <v>0.88720521155219001</v>
      </c>
      <c r="D56" s="16">
        <v>0.97162864012546002</v>
      </c>
      <c r="E56" s="16">
        <v>1.05605206869576</v>
      </c>
      <c r="F56" s="16">
        <v>1.1404754972690301</v>
      </c>
      <c r="G56" s="16">
        <v>1.2248989258393199</v>
      </c>
      <c r="H56" s="16">
        <v>23.409380413821388</v>
      </c>
      <c r="I56" s="16">
        <v>29.835965975724061</v>
      </c>
      <c r="J56" s="16">
        <v>32.39169340429634</v>
      </c>
      <c r="K56" s="16">
        <v>34.947420832868623</v>
      </c>
      <c r="L56" s="16">
        <v>37.503148261437921</v>
      </c>
      <c r="M56" s="16">
        <v>54.52109370756029</v>
      </c>
      <c r="N56" s="16">
        <v>59.745085991619227</v>
      </c>
      <c r="O56" s="16">
        <v>62.071945324950583</v>
      </c>
      <c r="P56" s="16">
        <v>64.398804658284917</v>
      </c>
      <c r="Q56" s="16">
        <v>66.725663991619228</v>
      </c>
      <c r="R56" s="16">
        <v>69.052523324950542</v>
      </c>
      <c r="S56" s="16">
        <v>1485.9609579047624</v>
      </c>
      <c r="T56" s="16">
        <v>45.107624571427728</v>
      </c>
      <c r="U56" s="16">
        <v>68.978079746034027</v>
      </c>
      <c r="V56" s="16">
        <v>60.457338857142581</v>
      </c>
      <c r="W56" s="16">
        <v>60.372915428572291</v>
      </c>
      <c r="X56" s="16">
        <v>60.288491999999017</v>
      </c>
      <c r="Y56" s="16">
        <v>60.204068571428721</v>
      </c>
      <c r="Z56" s="16">
        <v>60.119645142858431</v>
      </c>
      <c r="AA56" s="16">
        <v>60.119645142858431</v>
      </c>
      <c r="AB56" s="16">
        <v>57.479494285712867</v>
      </c>
      <c r="AC56" s="16">
        <v>54.923766857143569</v>
      </c>
      <c r="AD56" s="16">
        <v>52.368039428571286</v>
      </c>
    </row>
    <row r="57" spans="2:30" s="5" customFormat="1" x14ac:dyDescent="0.25">
      <c r="B57" s="92" t="s">
        <v>126</v>
      </c>
      <c r="C57" s="16">
        <v>0.81165511631523002</v>
      </c>
      <c r="D57" s="16">
        <v>0.82052844964855998</v>
      </c>
      <c r="E57" s="16">
        <v>0.82940178298190004</v>
      </c>
      <c r="F57" s="16">
        <v>0.83827511631523</v>
      </c>
      <c r="G57" s="16">
        <v>0.84714844964855995</v>
      </c>
      <c r="H57" s="16">
        <v>20.744522509058349</v>
      </c>
      <c r="I57" s="16">
        <v>24.884000642391719</v>
      </c>
      <c r="J57" s="16">
        <v>25.152620642391721</v>
      </c>
      <c r="K57" s="16">
        <v>25.421240642391719</v>
      </c>
      <c r="L57" s="16">
        <v>25.689860642391722</v>
      </c>
      <c r="M57" s="16">
        <v>40.736635421846429</v>
      </c>
      <c r="N57" s="16">
        <v>43.989457039237713</v>
      </c>
      <c r="O57" s="16">
        <v>44.345145705904379</v>
      </c>
      <c r="P57" s="16">
        <v>44.700834372571052</v>
      </c>
      <c r="Q57" s="16">
        <v>45.05652303923771</v>
      </c>
      <c r="R57" s="16">
        <v>45.41221170590434</v>
      </c>
      <c r="S57" s="16">
        <v>1448.5842653333345</v>
      </c>
      <c r="T57" s="16">
        <v>7.7309320000000099</v>
      </c>
      <c r="U57" s="16">
        <v>17.865006222224789</v>
      </c>
      <c r="V57" s="16">
        <v>9.3442653333333396</v>
      </c>
      <c r="W57" s="16">
        <v>9.3353920000000095</v>
      </c>
      <c r="X57" s="16">
        <v>9.3265186666666793</v>
      </c>
      <c r="Y57" s="16">
        <v>9.3176453333333402</v>
      </c>
      <c r="Z57" s="16">
        <v>9.30877200000001</v>
      </c>
      <c r="AA57" s="16">
        <v>9.30877200000001</v>
      </c>
      <c r="AB57" s="16">
        <v>9.0312786666666707</v>
      </c>
      <c r="AC57" s="16">
        <v>8.7626586666666704</v>
      </c>
      <c r="AD57" s="16">
        <v>8.4940386666666701</v>
      </c>
    </row>
    <row r="58" spans="2:30" s="5" customFormat="1" x14ac:dyDescent="0.25">
      <c r="B58" s="92" t="s">
        <v>127</v>
      </c>
      <c r="C58" s="16" t="s">
        <v>132</v>
      </c>
      <c r="D58" s="16" t="s">
        <v>132</v>
      </c>
      <c r="E58" s="16" t="s">
        <v>132</v>
      </c>
      <c r="F58" s="16" t="s">
        <v>132</v>
      </c>
      <c r="G58" s="16" t="s">
        <v>132</v>
      </c>
      <c r="H58" s="16" t="s">
        <v>132</v>
      </c>
      <c r="I58" s="16" t="s">
        <v>132</v>
      </c>
      <c r="J58" s="16" t="s">
        <v>132</v>
      </c>
      <c r="K58" s="16" t="s">
        <v>132</v>
      </c>
      <c r="L58" s="16" t="s">
        <v>132</v>
      </c>
      <c r="M58" s="16" t="s">
        <v>132</v>
      </c>
      <c r="N58" s="16" t="s">
        <v>132</v>
      </c>
      <c r="O58" s="16" t="s">
        <v>132</v>
      </c>
      <c r="P58" s="16" t="s">
        <v>132</v>
      </c>
      <c r="Q58" s="16" t="s">
        <v>132</v>
      </c>
      <c r="R58" s="16" t="s">
        <v>132</v>
      </c>
      <c r="S58" s="16" t="s">
        <v>132</v>
      </c>
      <c r="T58" s="16" t="s">
        <v>132</v>
      </c>
      <c r="U58" s="16" t="s">
        <v>132</v>
      </c>
      <c r="V58" s="16" t="s">
        <v>132</v>
      </c>
      <c r="W58" s="16" t="s">
        <v>132</v>
      </c>
      <c r="X58" s="16" t="s">
        <v>132</v>
      </c>
      <c r="Y58" s="16" t="s">
        <v>132</v>
      </c>
      <c r="Z58" s="16" t="s">
        <v>132</v>
      </c>
      <c r="AA58" s="16" t="s">
        <v>132</v>
      </c>
      <c r="AB58" s="16" t="s">
        <v>132</v>
      </c>
      <c r="AC58" s="16" t="s">
        <v>132</v>
      </c>
      <c r="AD58" s="16" t="s">
        <v>132</v>
      </c>
    </row>
    <row r="59" spans="2:30" s="5" customFormat="1" x14ac:dyDescent="0.25">
      <c r="B59" s="92" t="s">
        <v>128</v>
      </c>
      <c r="C59" s="16">
        <v>2.5352380951999999E-4</v>
      </c>
      <c r="D59" s="16">
        <v>5.0704761905000001E-4</v>
      </c>
      <c r="E59" s="16">
        <v>7.6057142857000005E-4</v>
      </c>
      <c r="F59" s="16">
        <v>1.0140952381E-3</v>
      </c>
      <c r="G59" s="16">
        <v>1.26761904762E-3</v>
      </c>
      <c r="H59" s="16">
        <v>8.9424761904799994E-3</v>
      </c>
      <c r="I59" s="16">
        <v>1.6617333333330001E-2</v>
      </c>
      <c r="J59" s="16">
        <v>2.4292190476189999E-2</v>
      </c>
      <c r="K59" s="16">
        <v>3.1967047619049997E-2</v>
      </c>
      <c r="L59" s="16">
        <v>3.96419047619E-2</v>
      </c>
      <c r="M59" s="16">
        <v>4.6256571428570002E-2</v>
      </c>
      <c r="N59" s="16">
        <v>5.2871238095239997E-2</v>
      </c>
      <c r="O59" s="16">
        <v>5.9485904761900001E-2</v>
      </c>
      <c r="P59" s="16">
        <v>6.6100571428569996E-2</v>
      </c>
      <c r="Q59" s="16">
        <v>7.2715238095239998E-2</v>
      </c>
      <c r="R59" s="16">
        <v>7.9329904761899994E-2</v>
      </c>
      <c r="S59" s="16">
        <v>0.12542514285713999</v>
      </c>
      <c r="T59" s="16">
        <v>0.12542514285713999</v>
      </c>
      <c r="U59" s="16">
        <v>0.17152038095238001</v>
      </c>
      <c r="V59" s="16">
        <v>0.17152038095238001</v>
      </c>
      <c r="W59" s="16">
        <v>0.17126685714286</v>
      </c>
      <c r="X59" s="16">
        <v>0.17101333333332999</v>
      </c>
      <c r="Y59" s="16">
        <v>0.17075980952381001</v>
      </c>
      <c r="Z59" s="16">
        <v>0.17050628571429</v>
      </c>
      <c r="AA59" s="16">
        <v>0.17050628571429</v>
      </c>
      <c r="AB59" s="16">
        <v>0.16257790476190001</v>
      </c>
      <c r="AC59" s="16">
        <v>0.15490304761904999</v>
      </c>
      <c r="AD59" s="16">
        <v>0.14722819047619001</v>
      </c>
    </row>
    <row r="60" spans="2:30" s="5" customFormat="1" x14ac:dyDescent="0.25">
      <c r="B60" s="93" t="s">
        <v>129</v>
      </c>
      <c r="C60" s="16">
        <v>-413.04346724561293</v>
      </c>
      <c r="D60" s="16">
        <v>-409.63256329952986</v>
      </c>
      <c r="E60" s="16">
        <v>-560.58435398918311</v>
      </c>
      <c r="F60" s="16">
        <v>-586.39636072434257</v>
      </c>
      <c r="G60" s="16">
        <v>-645.75661766327653</v>
      </c>
      <c r="H60" s="16">
        <v>-679.6987194214139</v>
      </c>
      <c r="I60" s="16">
        <v>-789.71736236649281</v>
      </c>
      <c r="J60" s="16">
        <v>-793.8755872269578</v>
      </c>
      <c r="K60" s="16">
        <v>-903.22609308217091</v>
      </c>
      <c r="L60" s="16">
        <v>-887.08728427460323</v>
      </c>
      <c r="M60" s="16">
        <v>-1123.2520265120611</v>
      </c>
      <c r="N60" s="16">
        <v>-1115.954720834636</v>
      </c>
      <c r="O60" s="16">
        <v>-953.41024676874827</v>
      </c>
      <c r="P60" s="16">
        <v>-1181.8684799605053</v>
      </c>
      <c r="Q60" s="16">
        <v>-1090.4073620610397</v>
      </c>
      <c r="R60" s="16">
        <v>-1129.6709814516839</v>
      </c>
      <c r="S60" s="16">
        <v>-1273.9201060138962</v>
      </c>
      <c r="T60" s="16">
        <v>-1198.271990624979</v>
      </c>
      <c r="U60" s="16">
        <v>-688.15705012966407</v>
      </c>
      <c r="V60" s="16">
        <v>-708.48601724181174</v>
      </c>
      <c r="W60" s="16">
        <v>-818.73005337671043</v>
      </c>
      <c r="X60" s="16">
        <v>-741.72471574150427</v>
      </c>
      <c r="Y60" s="16">
        <v>-668.59050040934176</v>
      </c>
      <c r="Z60" s="16">
        <v>-662.32814564099601</v>
      </c>
      <c r="AA60" s="16">
        <v>-763.17068152749141</v>
      </c>
      <c r="AB60" s="16">
        <v>-728.72017483065918</v>
      </c>
      <c r="AC60" s="16">
        <v>-803.69997277670166</v>
      </c>
      <c r="AD60" s="16">
        <v>-868.83218682149072</v>
      </c>
    </row>
    <row r="61" spans="2:30" s="5" customFormat="1" x14ac:dyDescent="0.25">
      <c r="B61" s="93" t="s">
        <v>130</v>
      </c>
      <c r="C61" s="16" t="s">
        <v>132</v>
      </c>
      <c r="D61" s="16" t="s">
        <v>132</v>
      </c>
      <c r="E61" s="16" t="s">
        <v>132</v>
      </c>
      <c r="F61" s="16" t="s">
        <v>132</v>
      </c>
      <c r="G61" s="16" t="s">
        <v>132</v>
      </c>
      <c r="H61" s="16" t="s">
        <v>132</v>
      </c>
      <c r="I61" s="16" t="s">
        <v>132</v>
      </c>
      <c r="J61" s="16" t="s">
        <v>132</v>
      </c>
      <c r="K61" s="16" t="s">
        <v>132</v>
      </c>
      <c r="L61" s="16" t="s">
        <v>132</v>
      </c>
      <c r="M61" s="16" t="s">
        <v>132</v>
      </c>
      <c r="N61" s="16" t="s">
        <v>132</v>
      </c>
      <c r="O61" s="16" t="s">
        <v>132</v>
      </c>
      <c r="P61" s="16" t="s">
        <v>132</v>
      </c>
      <c r="Q61" s="16" t="s">
        <v>132</v>
      </c>
      <c r="R61" s="16" t="s">
        <v>132</v>
      </c>
      <c r="S61" s="16" t="s">
        <v>132</v>
      </c>
      <c r="T61" s="16" t="s">
        <v>132</v>
      </c>
      <c r="U61" s="16" t="s">
        <v>132</v>
      </c>
      <c r="V61" s="16" t="s">
        <v>132</v>
      </c>
      <c r="W61" s="16" t="s">
        <v>132</v>
      </c>
      <c r="X61" s="16" t="s">
        <v>132</v>
      </c>
      <c r="Y61" s="16" t="s">
        <v>132</v>
      </c>
      <c r="Z61" s="16" t="s">
        <v>132</v>
      </c>
      <c r="AA61" s="16" t="s">
        <v>132</v>
      </c>
      <c r="AB61" s="16" t="s">
        <v>132</v>
      </c>
      <c r="AC61" s="16" t="s">
        <v>132</v>
      </c>
      <c r="AD61" s="16" t="s">
        <v>132</v>
      </c>
    </row>
    <row r="62" spans="2:30" s="5" customFormat="1" ht="18" x14ac:dyDescent="0.35">
      <c r="B62" s="90" t="s">
        <v>178</v>
      </c>
      <c r="C62" s="15">
        <f t="shared" ref="C62:AD62" si="1">SUM(C36,C40,C44,C48,C52,C56,C60)</f>
        <v>4920.6444482400057</v>
      </c>
      <c r="D62" s="15">
        <f t="shared" si="1"/>
        <v>4702.5854609476719</v>
      </c>
      <c r="E62" s="15">
        <f t="shared" si="1"/>
        <v>4407.2519792073026</v>
      </c>
      <c r="F62" s="15">
        <f t="shared" si="1"/>
        <v>4311.7758536612437</v>
      </c>
      <c r="G62" s="15">
        <f t="shared" si="1"/>
        <v>4382.18351192916</v>
      </c>
      <c r="H62" s="15">
        <f t="shared" si="1"/>
        <v>5246.5418134590927</v>
      </c>
      <c r="I62" s="15">
        <f t="shared" si="1"/>
        <v>4831.4273298262206</v>
      </c>
      <c r="J62" s="15">
        <f t="shared" si="1"/>
        <v>4165.9515390051274</v>
      </c>
      <c r="K62" s="15">
        <f t="shared" si="1"/>
        <v>3986.0228812079936</v>
      </c>
      <c r="L62" s="15">
        <f t="shared" si="1"/>
        <v>4057.9670097409307</v>
      </c>
      <c r="M62" s="15">
        <f t="shared" si="1"/>
        <v>5464.6750077348979</v>
      </c>
      <c r="N62" s="15">
        <f t="shared" si="1"/>
        <v>5958.302674746772</v>
      </c>
      <c r="O62" s="15">
        <f t="shared" si="1"/>
        <v>6175.1680144283646</v>
      </c>
      <c r="P62" s="15">
        <f t="shared" si="1"/>
        <v>6447.0641093220165</v>
      </c>
      <c r="Q62" s="15">
        <f t="shared" si="1"/>
        <v>5275.57578175256</v>
      </c>
      <c r="R62" s="15">
        <f t="shared" si="1"/>
        <v>5787.746926236412</v>
      </c>
      <c r="S62" s="15">
        <f t="shared" si="1"/>
        <v>5831.8944378641027</v>
      </c>
      <c r="T62" s="15">
        <f t="shared" si="1"/>
        <v>5076.5786992526846</v>
      </c>
      <c r="U62" s="15">
        <f t="shared" si="1"/>
        <v>4585.3113916495367</v>
      </c>
      <c r="V62" s="15">
        <f t="shared" si="1"/>
        <v>4105.3359531866781</v>
      </c>
      <c r="W62" s="15">
        <f t="shared" si="1"/>
        <v>5532.5214824326213</v>
      </c>
      <c r="X62" s="15">
        <f t="shared" si="1"/>
        <v>4655.9912464758418</v>
      </c>
      <c r="Y62" s="15">
        <f t="shared" si="1"/>
        <v>4055.05576978298</v>
      </c>
      <c r="Z62" s="15">
        <f t="shared" si="1"/>
        <v>4471.2350376585637</v>
      </c>
      <c r="AA62" s="15">
        <f t="shared" si="1"/>
        <v>3946.707931152489</v>
      </c>
      <c r="AB62" s="15">
        <f t="shared" si="1"/>
        <v>4520.6278422273335</v>
      </c>
      <c r="AC62" s="15">
        <f t="shared" si="1"/>
        <v>3382.917101639483</v>
      </c>
      <c r="AD62" s="15">
        <f t="shared" si="1"/>
        <v>5338.1746702525406</v>
      </c>
    </row>
    <row r="63" spans="2:30" s="5" customFormat="1" x14ac:dyDescent="0.25">
      <c r="B63" s="9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2:30" x14ac:dyDescent="0.25">
      <c r="B64" s="94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2:30" x14ac:dyDescent="0.25">
      <c r="B65" s="9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x14ac:dyDescent="0.25">
      <c r="B66" s="90" t="s">
        <v>7</v>
      </c>
    </row>
    <row r="67" spans="2:30" x14ac:dyDescent="0.25">
      <c r="B67" s="14" t="s">
        <v>107</v>
      </c>
      <c r="C67" s="18">
        <f>(C36-C4)/C4</f>
        <v>2.3884691790335521E-10</v>
      </c>
      <c r="D67" s="18">
        <f t="shared" ref="D67:AD67" si="2">(D36-D4)/D4</f>
        <v>-5.0196701612866801E-6</v>
      </c>
      <c r="E67" s="18">
        <f t="shared" si="2"/>
        <v>-1.6841815688876825E-5</v>
      </c>
      <c r="F67" s="18">
        <f t="shared" si="2"/>
        <v>-2.9261770805967207E-5</v>
      </c>
      <c r="G67" s="18">
        <f t="shared" si="2"/>
        <v>-4.998343642005147E-5</v>
      </c>
      <c r="H67" s="18">
        <f t="shared" si="2"/>
        <v>-9.3423758331215304E-5</v>
      </c>
      <c r="I67" s="18">
        <f t="shared" si="2"/>
        <v>-1.3576879332188193E-4</v>
      </c>
      <c r="J67" s="18">
        <f t="shared" si="2"/>
        <v>-1.350366857799929E-4</v>
      </c>
      <c r="K67" s="18">
        <f t="shared" si="2"/>
        <v>-1.9750218301620783E-4</v>
      </c>
      <c r="L67" s="18">
        <f t="shared" si="2"/>
        <v>-2.6525611061333068E-4</v>
      </c>
      <c r="M67" s="18">
        <f t="shared" si="2"/>
        <v>-4.9855348147850073E-4</v>
      </c>
      <c r="N67" s="18">
        <f t="shared" si="2"/>
        <v>-5.1689919146766456E-4</v>
      </c>
      <c r="O67" s="18">
        <f t="shared" si="2"/>
        <v>-6.1629777615321106E-4</v>
      </c>
      <c r="P67" s="18">
        <f t="shared" si="2"/>
        <v>-6.2792303501386915E-4</v>
      </c>
      <c r="Q67" s="18">
        <f t="shared" si="2"/>
        <v>-4.8956333270085562E-4</v>
      </c>
      <c r="R67" s="18">
        <f t="shared" si="2"/>
        <v>-5.5294510661212234E-4</v>
      </c>
      <c r="S67" s="18">
        <f t="shared" si="2"/>
        <v>-7.9944237427021956E-4</v>
      </c>
      <c r="T67" s="18">
        <f t="shared" si="2"/>
        <v>3.498985090726037E-3</v>
      </c>
      <c r="U67" s="18">
        <f t="shared" si="2"/>
        <v>4.0665065121939974E-3</v>
      </c>
      <c r="V67" s="18">
        <f t="shared" si="2"/>
        <v>5.7092425613897583E-3</v>
      </c>
      <c r="W67" s="18">
        <f t="shared" si="2"/>
        <v>7.9624480645580867E-3</v>
      </c>
      <c r="X67" s="18">
        <f t="shared" si="2"/>
        <v>9.045476009883955E-3</v>
      </c>
      <c r="Y67" s="18">
        <f t="shared" si="2"/>
        <v>1.0748877758104503E-2</v>
      </c>
      <c r="Z67" s="18">
        <f t="shared" si="2"/>
        <v>1.23020864554109E-2</v>
      </c>
      <c r="AA67" s="18">
        <f t="shared" si="2"/>
        <v>1.4827067866680602E-2</v>
      </c>
      <c r="AB67" s="18">
        <f t="shared" si="2"/>
        <v>1.5048189631135595E-2</v>
      </c>
      <c r="AC67" s="18">
        <f t="shared" si="2"/>
        <v>1.7839631546353367E-2</v>
      </c>
      <c r="AD67" s="18">
        <f t="shared" si="2"/>
        <v>-4.3656320676870447E-3</v>
      </c>
    </row>
    <row r="68" spans="2:30" x14ac:dyDescent="0.25">
      <c r="B68" s="92" t="s">
        <v>108</v>
      </c>
      <c r="C68" s="18">
        <f t="shared" ref="C68:AD68" si="3">(C37-C5)/C5</f>
        <v>2.2947983160572906E-10</v>
      </c>
      <c r="D68" s="18">
        <f t="shared" si="3"/>
        <v>-4.8254544271747147E-6</v>
      </c>
      <c r="E68" s="18">
        <f t="shared" si="3"/>
        <v>-1.6062235051302247E-5</v>
      </c>
      <c r="F68" s="18">
        <f t="shared" si="3"/>
        <v>-2.792078924672856E-5</v>
      </c>
      <c r="G68" s="18">
        <f t="shared" si="3"/>
        <v>-4.7314429291130755E-5</v>
      </c>
      <c r="H68" s="18">
        <f t="shared" si="3"/>
        <v>-8.745091272121577E-5</v>
      </c>
      <c r="I68" s="18">
        <f t="shared" si="3"/>
        <v>-1.2646656611352476E-4</v>
      </c>
      <c r="J68" s="18">
        <f t="shared" si="3"/>
        <v>-1.2793937487524303E-4</v>
      </c>
      <c r="K68" s="18">
        <f t="shared" si="3"/>
        <v>-1.8558760403091017E-4</v>
      </c>
      <c r="L68" s="18">
        <f t="shared" si="3"/>
        <v>-2.4857328675611021E-4</v>
      </c>
      <c r="M68" s="18">
        <f t="shared" si="3"/>
        <v>-4.5114428299718276E-4</v>
      </c>
      <c r="N68" s="18">
        <f t="shared" si="3"/>
        <v>-4.7052570631546034E-4</v>
      </c>
      <c r="O68" s="18">
        <f t="shared" si="3"/>
        <v>-5.6145060943552994E-4</v>
      </c>
      <c r="P68" s="18">
        <f t="shared" si="3"/>
        <v>-5.6925990575841154E-4</v>
      </c>
      <c r="Q68" s="18">
        <f t="shared" si="3"/>
        <v>-4.5681460681249022E-4</v>
      </c>
      <c r="R68" s="18">
        <f t="shared" si="3"/>
        <v>-5.1409098236775098E-4</v>
      </c>
      <c r="S68" s="18">
        <f t="shared" si="3"/>
        <v>-7.4926802411789516E-4</v>
      </c>
      <c r="T68" s="18">
        <f t="shared" si="3"/>
        <v>3.2574583954684743E-3</v>
      </c>
      <c r="U68" s="18">
        <f t="shared" si="3"/>
        <v>3.8426697675767985E-3</v>
      </c>
      <c r="V68" s="18">
        <f t="shared" si="3"/>
        <v>5.3983120796839545E-3</v>
      </c>
      <c r="W68" s="18">
        <f t="shared" si="3"/>
        <v>7.4409811931225867E-3</v>
      </c>
      <c r="X68" s="18">
        <f t="shared" si="3"/>
        <v>8.5305160112210884E-3</v>
      </c>
      <c r="Y68" s="18">
        <f t="shared" si="3"/>
        <v>1.0180606325075968E-2</v>
      </c>
      <c r="Z68" s="18">
        <f t="shared" si="3"/>
        <v>1.165077106702532E-2</v>
      </c>
      <c r="AA68" s="18">
        <f t="shared" si="3"/>
        <v>1.4003560539330266E-2</v>
      </c>
      <c r="AB68" s="18">
        <f t="shared" si="3"/>
        <v>1.4303909032862761E-2</v>
      </c>
      <c r="AC68" s="18">
        <f t="shared" si="3"/>
        <v>1.6929109205954456E-2</v>
      </c>
      <c r="AD68" s="18">
        <f t="shared" si="3"/>
        <v>-1.1811019979196835E-3</v>
      </c>
    </row>
    <row r="69" spans="2:30" x14ac:dyDescent="0.25">
      <c r="B69" s="92" t="s">
        <v>109</v>
      </c>
      <c r="C69" s="18">
        <f t="shared" ref="C69:AD69" si="4">(C38-C6)/C6</f>
        <v>0</v>
      </c>
      <c r="D69" s="18">
        <f t="shared" si="4"/>
        <v>0</v>
      </c>
      <c r="E69" s="18">
        <f t="shared" si="4"/>
        <v>0</v>
      </c>
      <c r="F69" s="18">
        <f t="shared" si="4"/>
        <v>0</v>
      </c>
      <c r="G69" s="18">
        <f t="shared" si="4"/>
        <v>0</v>
      </c>
      <c r="H69" s="18">
        <f t="shared" si="4"/>
        <v>0</v>
      </c>
      <c r="I69" s="18">
        <f t="shared" si="4"/>
        <v>0</v>
      </c>
      <c r="J69" s="18">
        <f t="shared" si="4"/>
        <v>0</v>
      </c>
      <c r="K69" s="18">
        <f t="shared" si="4"/>
        <v>0</v>
      </c>
      <c r="L69" s="18">
        <f t="shared" si="4"/>
        <v>0</v>
      </c>
      <c r="M69" s="18">
        <f t="shared" si="4"/>
        <v>0</v>
      </c>
      <c r="N69" s="18">
        <f t="shared" si="4"/>
        <v>0</v>
      </c>
      <c r="O69" s="18">
        <f t="shared" si="4"/>
        <v>0</v>
      </c>
      <c r="P69" s="18">
        <f t="shared" si="4"/>
        <v>0</v>
      </c>
      <c r="Q69" s="18">
        <f t="shared" si="4"/>
        <v>0</v>
      </c>
      <c r="R69" s="18">
        <f t="shared" si="4"/>
        <v>0</v>
      </c>
      <c r="S69" s="18">
        <f t="shared" si="4"/>
        <v>0</v>
      </c>
      <c r="T69" s="18">
        <f t="shared" si="4"/>
        <v>0</v>
      </c>
      <c r="U69" s="18">
        <f t="shared" si="4"/>
        <v>0</v>
      </c>
      <c r="V69" s="18">
        <f t="shared" si="4"/>
        <v>0</v>
      </c>
      <c r="W69" s="18">
        <f t="shared" si="4"/>
        <v>0</v>
      </c>
      <c r="X69" s="18">
        <f t="shared" si="4"/>
        <v>0</v>
      </c>
      <c r="Y69" s="18">
        <f t="shared" si="4"/>
        <v>0</v>
      </c>
      <c r="Z69" s="18">
        <f t="shared" si="4"/>
        <v>0</v>
      </c>
      <c r="AA69" s="18">
        <f t="shared" si="4"/>
        <v>0</v>
      </c>
      <c r="AB69" s="18">
        <f t="shared" si="4"/>
        <v>0</v>
      </c>
      <c r="AC69" s="18">
        <f t="shared" si="4"/>
        <v>0</v>
      </c>
      <c r="AD69" s="18">
        <f t="shared" si="4"/>
        <v>0.1029610147929593</v>
      </c>
    </row>
    <row r="70" spans="2:30" x14ac:dyDescent="0.25">
      <c r="B70" s="92" t="s">
        <v>110</v>
      </c>
      <c r="C70" s="18">
        <f t="shared" ref="C70:AD70" si="5">(C39-C7)/C7</f>
        <v>0</v>
      </c>
      <c r="D70" s="18">
        <f t="shared" si="5"/>
        <v>0</v>
      </c>
      <c r="E70" s="18">
        <f t="shared" si="5"/>
        <v>0</v>
      </c>
      <c r="F70" s="18">
        <f t="shared" si="5"/>
        <v>0</v>
      </c>
      <c r="G70" s="18">
        <f t="shared" si="5"/>
        <v>0</v>
      </c>
      <c r="H70" s="18">
        <f t="shared" si="5"/>
        <v>0</v>
      </c>
      <c r="I70" s="18">
        <f t="shared" si="5"/>
        <v>0</v>
      </c>
      <c r="J70" s="18">
        <f t="shared" si="5"/>
        <v>0</v>
      </c>
      <c r="K70" s="18">
        <f t="shared" si="5"/>
        <v>0</v>
      </c>
      <c r="L70" s="18">
        <f t="shared" si="5"/>
        <v>0</v>
      </c>
      <c r="M70" s="18">
        <f t="shared" si="5"/>
        <v>0</v>
      </c>
      <c r="N70" s="18">
        <f t="shared" si="5"/>
        <v>0</v>
      </c>
      <c r="O70" s="18">
        <f t="shared" si="5"/>
        <v>0</v>
      </c>
      <c r="P70" s="18">
        <f t="shared" si="5"/>
        <v>0</v>
      </c>
      <c r="Q70" s="18">
        <f t="shared" si="5"/>
        <v>0</v>
      </c>
      <c r="R70" s="18">
        <f t="shared" si="5"/>
        <v>0</v>
      </c>
      <c r="S70" s="18">
        <f t="shared" si="5"/>
        <v>0</v>
      </c>
      <c r="T70" s="18">
        <f t="shared" si="5"/>
        <v>0</v>
      </c>
      <c r="U70" s="18">
        <f t="shared" si="5"/>
        <v>0</v>
      </c>
      <c r="V70" s="18">
        <f t="shared" si="5"/>
        <v>0</v>
      </c>
      <c r="W70" s="18">
        <f t="shared" si="5"/>
        <v>0</v>
      </c>
      <c r="X70" s="18">
        <f t="shared" si="5"/>
        <v>0</v>
      </c>
      <c r="Y70" s="18">
        <f t="shared" si="5"/>
        <v>0</v>
      </c>
      <c r="Z70" s="18">
        <f t="shared" si="5"/>
        <v>0</v>
      </c>
      <c r="AA70" s="18">
        <f t="shared" si="5"/>
        <v>0</v>
      </c>
      <c r="AB70" s="18">
        <f t="shared" si="5"/>
        <v>0</v>
      </c>
      <c r="AC70" s="18">
        <f t="shared" si="5"/>
        <v>0</v>
      </c>
      <c r="AD70" s="18">
        <f t="shared" si="5"/>
        <v>4.1473672325006922E-3</v>
      </c>
    </row>
    <row r="71" spans="2:30" x14ac:dyDescent="0.25">
      <c r="B71" s="93" t="s">
        <v>111</v>
      </c>
      <c r="C71" s="18">
        <f t="shared" ref="C71:AD71" si="6">(C40-C8)/C8</f>
        <v>-4.3977830694020144</v>
      </c>
      <c r="D71" s="18">
        <f t="shared" si="6"/>
        <v>-0.97341651888354186</v>
      </c>
      <c r="E71" s="18">
        <f t="shared" si="6"/>
        <v>1.2852161227684555</v>
      </c>
      <c r="F71" s="18">
        <f t="shared" si="6"/>
        <v>5.9244047910010789</v>
      </c>
      <c r="G71" s="18">
        <f t="shared" si="6"/>
        <v>-2.301584346720059</v>
      </c>
      <c r="H71" s="18">
        <f t="shared" si="6"/>
        <v>-0.81438081501444115</v>
      </c>
      <c r="I71" s="18">
        <f t="shared" si="6"/>
        <v>9.5765077349932198E-2</v>
      </c>
      <c r="J71" s="18">
        <f t="shared" si="6"/>
        <v>-1.8764618026157174</v>
      </c>
      <c r="K71" s="18">
        <f t="shared" si="6"/>
        <v>2.3499216143449551</v>
      </c>
      <c r="L71" s="18">
        <f t="shared" si="6"/>
        <v>-1.0915939138698074</v>
      </c>
      <c r="M71" s="18">
        <f t="shared" si="6"/>
        <v>-3.3783381618463846</v>
      </c>
      <c r="N71" s="18">
        <f t="shared" si="6"/>
        <v>-0.23228837066346086</v>
      </c>
      <c r="O71" s="18">
        <f t="shared" si="6"/>
        <v>-0.26578600502833138</v>
      </c>
      <c r="P71" s="18">
        <f t="shared" si="6"/>
        <v>-0.12035686089357253</v>
      </c>
      <c r="Q71" s="18">
        <f t="shared" si="6"/>
        <v>0.54229290980457678</v>
      </c>
      <c r="R71" s="18">
        <f t="shared" si="6"/>
        <v>-0.87650665961092789</v>
      </c>
      <c r="S71" s="18">
        <f t="shared" si="6"/>
        <v>-0.18294854017527831</v>
      </c>
      <c r="T71" s="18">
        <f t="shared" si="6"/>
        <v>-1.3301352921414804</v>
      </c>
      <c r="U71" s="18">
        <f t="shared" si="6"/>
        <v>5.9127046291808073E-2</v>
      </c>
      <c r="V71" s="18">
        <f t="shared" si="6"/>
        <v>2.5005659530931642E-2</v>
      </c>
      <c r="W71" s="18">
        <f t="shared" si="6"/>
        <v>-0.14609833459430563</v>
      </c>
      <c r="X71" s="18">
        <f t="shared" si="6"/>
        <v>2.5327122289282061E-2</v>
      </c>
      <c r="Y71" s="18">
        <f t="shared" si="6"/>
        <v>-7.8275584221126113E-2</v>
      </c>
      <c r="Z71" s="18">
        <f t="shared" si="6"/>
        <v>-0.230059189538207</v>
      </c>
      <c r="AA71" s="18">
        <f t="shared" si="6"/>
        <v>-0.13489947929451482</v>
      </c>
      <c r="AB71" s="18">
        <f t="shared" si="6"/>
        <v>-0.20228598294750377</v>
      </c>
      <c r="AC71" s="18">
        <f t="shared" si="6"/>
        <v>-0.17226578095392972</v>
      </c>
      <c r="AD71" s="18">
        <f t="shared" si="6"/>
        <v>-0.24132495599571316</v>
      </c>
    </row>
    <row r="72" spans="2:30" x14ac:dyDescent="0.25">
      <c r="B72" s="92" t="s">
        <v>112</v>
      </c>
      <c r="C72" s="18">
        <f t="shared" ref="C72:AD72" si="7">(C41-C9)/C9</f>
        <v>-4.3699092973590119</v>
      </c>
      <c r="D72" s="18">
        <f t="shared" si="7"/>
        <v>-0.97239626844195959</v>
      </c>
      <c r="E72" s="18">
        <f t="shared" si="7"/>
        <v>1.2840629078472958</v>
      </c>
      <c r="F72" s="18">
        <f t="shared" si="7"/>
        <v>5.83482467548182</v>
      </c>
      <c r="G72" s="18">
        <f t="shared" si="7"/>
        <v>-2.3089619640097321</v>
      </c>
      <c r="H72" s="18">
        <f t="shared" si="7"/>
        <v>-0.81346093065174407</v>
      </c>
      <c r="I72" s="18">
        <f t="shared" si="7"/>
        <v>9.5966741350919274E-2</v>
      </c>
      <c r="J72" s="18">
        <f t="shared" si="7"/>
        <v>-1.8734878788231537</v>
      </c>
      <c r="K72" s="18">
        <f t="shared" si="7"/>
        <v>2.3390627503173986</v>
      </c>
      <c r="L72" s="18">
        <f t="shared" si="7"/>
        <v>-1.0893455431621479</v>
      </c>
      <c r="M72" s="18">
        <f t="shared" si="7"/>
        <v>-3.4434648527185518</v>
      </c>
      <c r="N72" s="18">
        <f t="shared" si="7"/>
        <v>-0.23255592808121356</v>
      </c>
      <c r="O72" s="18">
        <f t="shared" si="7"/>
        <v>-0.26585728253036078</v>
      </c>
      <c r="P72" s="18">
        <f t="shared" si="7"/>
        <v>-0.12060748475851428</v>
      </c>
      <c r="Q72" s="18">
        <f t="shared" si="7"/>
        <v>0.55773568374782989</v>
      </c>
      <c r="R72" s="18">
        <f t="shared" si="7"/>
        <v>-0.87527393793874897</v>
      </c>
      <c r="S72" s="18">
        <f t="shared" si="7"/>
        <v>-0.1829441393726397</v>
      </c>
      <c r="T72" s="18">
        <f t="shared" si="7"/>
        <v>-1.3299277991438243</v>
      </c>
      <c r="U72" s="18">
        <f t="shared" si="7"/>
        <v>5.9191805219519965E-2</v>
      </c>
      <c r="V72" s="18">
        <f t="shared" si="7"/>
        <v>2.4944549405231511E-2</v>
      </c>
      <c r="W72" s="18">
        <f t="shared" si="7"/>
        <v>-0.14606209775945952</v>
      </c>
      <c r="X72" s="18">
        <f t="shared" si="7"/>
        <v>2.5346461565850107E-2</v>
      </c>
      <c r="Y72" s="18">
        <f t="shared" si="7"/>
        <v>-7.8279108802791084E-2</v>
      </c>
      <c r="Z72" s="18">
        <f t="shared" si="7"/>
        <v>-0.230059189538207</v>
      </c>
      <c r="AA72" s="18">
        <f t="shared" si="7"/>
        <v>-0.13489947929451482</v>
      </c>
      <c r="AB72" s="18">
        <f t="shared" si="7"/>
        <v>-0.20228598294750377</v>
      </c>
      <c r="AC72" s="18">
        <f t="shared" si="7"/>
        <v>-0.17226578095392972</v>
      </c>
      <c r="AD72" s="18">
        <f t="shared" si="7"/>
        <v>-0.24132495599571316</v>
      </c>
    </row>
    <row r="73" spans="2:30" x14ac:dyDescent="0.25">
      <c r="B73" s="92" t="s">
        <v>113</v>
      </c>
      <c r="C73" s="18">
        <f t="shared" ref="C73:Y73" si="8">(C42-C10)/C10</f>
        <v>-7.5950850797835709E-3</v>
      </c>
      <c r="D73" s="18">
        <f t="shared" si="8"/>
        <v>-7.5950850789773504E-3</v>
      </c>
      <c r="E73" s="18">
        <f t="shared" si="8"/>
        <v>-7.5950850733648807E-3</v>
      </c>
      <c r="F73" s="18">
        <f t="shared" si="8"/>
        <v>-7.5950850760627044E-3</v>
      </c>
      <c r="G73" s="18">
        <f t="shared" si="8"/>
        <v>-7.5950850809969666E-3</v>
      </c>
      <c r="H73" s="18">
        <f t="shared" si="8"/>
        <v>-7.5950850780749767E-3</v>
      </c>
      <c r="I73" s="18">
        <f t="shared" si="8"/>
        <v>-7.595085081234269E-3</v>
      </c>
      <c r="J73" s="18">
        <f t="shared" si="8"/>
        <v>-7.5950850805501279E-3</v>
      </c>
      <c r="K73" s="18">
        <f t="shared" si="8"/>
        <v>-7.5950850722536645E-3</v>
      </c>
      <c r="L73" s="18">
        <f t="shared" si="8"/>
        <v>-7.5950850923745426E-3</v>
      </c>
      <c r="M73" s="18">
        <f t="shared" si="8"/>
        <v>-7.5950850777495209E-3</v>
      </c>
      <c r="N73" s="18">
        <f t="shared" si="8"/>
        <v>0.24999999999999994</v>
      </c>
      <c r="O73" s="18">
        <f t="shared" si="8"/>
        <v>0</v>
      </c>
      <c r="P73" s="18">
        <f t="shared" si="8"/>
        <v>-9.3333333333333324E-2</v>
      </c>
      <c r="Q73" s="18">
        <f t="shared" si="8"/>
        <v>0</v>
      </c>
      <c r="R73" s="18">
        <f t="shared" si="8"/>
        <v>-4.0788312579004726E-2</v>
      </c>
      <c r="S73" s="18">
        <f t="shared" si="8"/>
        <v>-0.14285714286111112</v>
      </c>
      <c r="T73" s="18">
        <f t="shared" si="8"/>
        <v>-4.9999999976525475E-2</v>
      </c>
      <c r="U73" s="18">
        <f t="shared" si="8"/>
        <v>-0.30000000000592347</v>
      </c>
      <c r="V73" s="18">
        <f t="shared" si="8"/>
        <v>-0.25000000000449535</v>
      </c>
      <c r="W73" s="18">
        <f t="shared" si="8"/>
        <v>9.5238095243100215E-2</v>
      </c>
      <c r="X73" s="18">
        <f t="shared" si="8"/>
        <v>8.3333333317307703E-2</v>
      </c>
      <c r="Y73" s="18">
        <f t="shared" si="8"/>
        <v>0</v>
      </c>
      <c r="Z73" s="18" t="s">
        <v>132</v>
      </c>
      <c r="AA73" s="18" t="s">
        <v>132</v>
      </c>
      <c r="AB73" s="18" t="s">
        <v>132</v>
      </c>
      <c r="AC73" s="18" t="s">
        <v>132</v>
      </c>
      <c r="AD73" s="18" t="s">
        <v>132</v>
      </c>
    </row>
    <row r="74" spans="2:30" x14ac:dyDescent="0.25">
      <c r="B74" s="92" t="s">
        <v>201</v>
      </c>
      <c r="C74" s="18">
        <f t="shared" ref="C74:Y74" si="9">(C43-C11)/C11</f>
        <v>-7.5950852058464004E-3</v>
      </c>
      <c r="D74" s="18">
        <f t="shared" si="9"/>
        <v>-7.5950848504286322E-3</v>
      </c>
      <c r="E74" s="18">
        <f t="shared" si="9"/>
        <v>-7.595085118732056E-3</v>
      </c>
      <c r="F74" s="18">
        <f t="shared" si="9"/>
        <v>-7.5950851013764026E-3</v>
      </c>
      <c r="G74" s="18">
        <f t="shared" si="9"/>
        <v>-7.5950851788035845E-3</v>
      </c>
      <c r="H74" s="18">
        <f t="shared" si="9"/>
        <v>-7.5950851769746247E-3</v>
      </c>
      <c r="I74" s="18">
        <f t="shared" si="9"/>
        <v>-7.595085105332011E-3</v>
      </c>
      <c r="J74" s="18">
        <f t="shared" si="9"/>
        <v>-7.5950849843247755E-3</v>
      </c>
      <c r="K74" s="18">
        <f t="shared" si="9"/>
        <v>-7.595085558878451E-3</v>
      </c>
      <c r="L74" s="18">
        <f t="shared" si="9"/>
        <v>-7.5950851181803766E-3</v>
      </c>
      <c r="M74" s="18">
        <f t="shared" si="9"/>
        <v>-7.5950849997775561E-3</v>
      </c>
      <c r="N74" s="18">
        <f t="shared" si="9"/>
        <v>0.25000000000000006</v>
      </c>
      <c r="O74" s="18">
        <f t="shared" si="9"/>
        <v>0</v>
      </c>
      <c r="P74" s="18">
        <f t="shared" si="9"/>
        <v>-9.3333333353510892E-2</v>
      </c>
      <c r="Q74" s="18">
        <f t="shared" si="9"/>
        <v>0</v>
      </c>
      <c r="R74" s="18">
        <f t="shared" si="9"/>
        <v>-4.0788312641296127E-2</v>
      </c>
      <c r="S74" s="18">
        <f t="shared" si="9"/>
        <v>-0.1428571425510205</v>
      </c>
      <c r="T74" s="18">
        <f t="shared" si="9"/>
        <v>-4.9999999849092314E-2</v>
      </c>
      <c r="U74" s="18">
        <f t="shared" si="9"/>
        <v>-0.3</v>
      </c>
      <c r="V74" s="18">
        <f t="shared" si="9"/>
        <v>-0.24999999982660726</v>
      </c>
      <c r="W74" s="18">
        <f t="shared" si="9"/>
        <v>9.5238095122264582E-2</v>
      </c>
      <c r="X74" s="18">
        <f t="shared" si="9"/>
        <v>8.3333332097066865E-2</v>
      </c>
      <c r="Y74" s="18">
        <f t="shared" si="9"/>
        <v>0</v>
      </c>
      <c r="Z74" s="18" t="s">
        <v>132</v>
      </c>
      <c r="AA74" s="18" t="s">
        <v>132</v>
      </c>
      <c r="AB74" s="18" t="s">
        <v>132</v>
      </c>
      <c r="AC74" s="18" t="s">
        <v>132</v>
      </c>
      <c r="AD74" s="18" t="s">
        <v>132</v>
      </c>
    </row>
    <row r="75" spans="2:30" x14ac:dyDescent="0.25">
      <c r="B75" s="93" t="s">
        <v>134</v>
      </c>
      <c r="C75" s="18">
        <f t="shared" ref="C75:AD75" si="10">(C44-C12)/C12</f>
        <v>4.4915538504908676E-4</v>
      </c>
      <c r="D75" s="18">
        <f t="shared" si="10"/>
        <v>4.2861990638098219E-4</v>
      </c>
      <c r="E75" s="18">
        <f t="shared" si="10"/>
        <v>4.6633890736591489E-4</v>
      </c>
      <c r="F75" s="18">
        <f t="shared" si="10"/>
        <v>4.6706972574126566E-4</v>
      </c>
      <c r="G75" s="18">
        <f t="shared" si="10"/>
        <v>4.5946076985317911E-4</v>
      </c>
      <c r="H75" s="18">
        <f t="shared" si="10"/>
        <v>4.4191686002115855E-4</v>
      </c>
      <c r="I75" s="18">
        <f t="shared" si="10"/>
        <v>4.5152836719756481E-4</v>
      </c>
      <c r="J75" s="18">
        <f t="shared" si="10"/>
        <v>4.6649750311046444E-4</v>
      </c>
      <c r="K75" s="18">
        <f t="shared" si="10"/>
        <v>5.2227609700797621E-4</v>
      </c>
      <c r="L75" s="18">
        <f t="shared" si="10"/>
        <v>5.0037013895370898E-4</v>
      </c>
      <c r="M75" s="18">
        <f t="shared" si="10"/>
        <v>-8.8625915150314111E-4</v>
      </c>
      <c r="N75" s="18">
        <f t="shared" si="10"/>
        <v>-9.9548929604692049E-4</v>
      </c>
      <c r="O75" s="18">
        <f t="shared" si="10"/>
        <v>-8.2715766887383102E-4</v>
      </c>
      <c r="P75" s="18">
        <f t="shared" si="10"/>
        <v>-3.7399815260181704E-4</v>
      </c>
      <c r="Q75" s="18">
        <f t="shared" si="10"/>
        <v>-8.8936438639766031E-4</v>
      </c>
      <c r="R75" s="18">
        <f t="shared" si="10"/>
        <v>-1.0385351361015063E-3</v>
      </c>
      <c r="S75" s="18">
        <f t="shared" si="10"/>
        <v>-1.2488763031818497E-3</v>
      </c>
      <c r="T75" s="18">
        <f t="shared" si="10"/>
        <v>-9.5491171685736841E-4</v>
      </c>
      <c r="U75" s="18">
        <f t="shared" si="10"/>
        <v>-1.330835874325522E-3</v>
      </c>
      <c r="V75" s="18">
        <f t="shared" si="10"/>
        <v>-1.1776523248831871E-3</v>
      </c>
      <c r="W75" s="18">
        <f t="shared" si="10"/>
        <v>-1.9114506221700503E-4</v>
      </c>
      <c r="X75" s="18">
        <f t="shared" si="10"/>
        <v>-6.5225778809331451E-4</v>
      </c>
      <c r="Y75" s="18">
        <f t="shared" si="10"/>
        <v>-8.1770471045434091E-4</v>
      </c>
      <c r="Z75" s="18">
        <f t="shared" si="10"/>
        <v>-7.9932814794602552E-4</v>
      </c>
      <c r="AA75" s="18">
        <f t="shared" si="10"/>
        <v>-2.1562257457340367E-4</v>
      </c>
      <c r="AB75" s="18">
        <f t="shared" si="10"/>
        <v>-8.9861427013716388E-4</v>
      </c>
      <c r="AC75" s="18">
        <f t="shared" si="10"/>
        <v>-8.370302765383764E-4</v>
      </c>
      <c r="AD75" s="18">
        <f t="shared" si="10"/>
        <v>-7.6565890631271564E-3</v>
      </c>
    </row>
    <row r="76" spans="2:30" x14ac:dyDescent="0.25">
      <c r="B76" s="92" t="s">
        <v>114</v>
      </c>
      <c r="C76" s="18">
        <f t="shared" ref="C76:AD76" si="11">(C45-C13)/C13</f>
        <v>4.9921203859407853E-4</v>
      </c>
      <c r="D76" s="18">
        <f t="shared" si="11"/>
        <v>4.6302358725671826E-4</v>
      </c>
      <c r="E76" s="18">
        <f t="shared" si="11"/>
        <v>4.905773715521731E-4</v>
      </c>
      <c r="F76" s="18">
        <f t="shared" si="11"/>
        <v>5.1733126959075152E-4</v>
      </c>
      <c r="G76" s="18">
        <f t="shared" si="11"/>
        <v>5.1624476032422612E-4</v>
      </c>
      <c r="H76" s="18">
        <f t="shared" si="11"/>
        <v>5.1513450764045007E-4</v>
      </c>
      <c r="I76" s="18">
        <f t="shared" si="11"/>
        <v>5.3777634229219189E-4</v>
      </c>
      <c r="J76" s="18">
        <f t="shared" si="11"/>
        <v>5.1037724192339875E-4</v>
      </c>
      <c r="K76" s="18">
        <f t="shared" si="11"/>
        <v>5.463235959052167E-4</v>
      </c>
      <c r="L76" s="18">
        <f t="shared" si="11"/>
        <v>5.1671408315711481E-4</v>
      </c>
      <c r="M76" s="18">
        <f t="shared" si="11"/>
        <v>-8.4159071890936566E-4</v>
      </c>
      <c r="N76" s="18">
        <f t="shared" si="11"/>
        <v>-8.6386017021028926E-4</v>
      </c>
      <c r="O76" s="18">
        <f t="shared" si="11"/>
        <v>-8.1543203292137911E-4</v>
      </c>
      <c r="P76" s="18">
        <f t="shared" si="11"/>
        <v>-8.5136447108822601E-4</v>
      </c>
      <c r="Q76" s="18">
        <f t="shared" si="11"/>
        <v>-8.9293996895748059E-4</v>
      </c>
      <c r="R76" s="18">
        <f t="shared" si="11"/>
        <v>-8.6210561445545239E-4</v>
      </c>
      <c r="S76" s="18">
        <f t="shared" si="11"/>
        <v>-8.8129348634565419E-4</v>
      </c>
      <c r="T76" s="18">
        <f t="shared" si="11"/>
        <v>-8.8038365710246466E-4</v>
      </c>
      <c r="U76" s="18">
        <f t="shared" si="11"/>
        <v>-8.4845027435355121E-4</v>
      </c>
      <c r="V76" s="18">
        <f t="shared" si="11"/>
        <v>-8.2876414581274063E-4</v>
      </c>
      <c r="W76" s="18">
        <f t="shared" si="11"/>
        <v>-8.5456974552006746E-4</v>
      </c>
      <c r="X76" s="18">
        <f t="shared" si="11"/>
        <v>-8.5068440257718946E-4</v>
      </c>
      <c r="Y76" s="18">
        <f t="shared" si="11"/>
        <v>-8.329376836353744E-4</v>
      </c>
      <c r="Z76" s="18">
        <f t="shared" si="11"/>
        <v>-7.906722991616377E-4</v>
      </c>
      <c r="AA76" s="18">
        <f t="shared" si="11"/>
        <v>-8.5427600892530402E-4</v>
      </c>
      <c r="AB76" s="18">
        <f t="shared" si="11"/>
        <v>-8.5001748319951794E-4</v>
      </c>
      <c r="AC76" s="18">
        <f t="shared" si="11"/>
        <v>-8.4595459540112976E-4</v>
      </c>
      <c r="AD76" s="18">
        <f t="shared" si="11"/>
        <v>-7.9104177102963299E-3</v>
      </c>
    </row>
    <row r="77" spans="2:30" x14ac:dyDescent="0.25">
      <c r="B77" s="92" t="s">
        <v>115</v>
      </c>
      <c r="C77" s="18">
        <f t="shared" ref="C77:AD77" si="12">(C46-C14)/C14</f>
        <v>-5.9654772463031897E-4</v>
      </c>
      <c r="D77" s="18">
        <f t="shared" si="12"/>
        <v>-2.379078509668062E-4</v>
      </c>
      <c r="E77" s="18">
        <f t="shared" si="12"/>
        <v>-8.0289619488688171E-6</v>
      </c>
      <c r="F77" s="18">
        <f t="shared" si="12"/>
        <v>-3.6312125892719646E-4</v>
      </c>
      <c r="G77" s="18">
        <f t="shared" si="12"/>
        <v>-5.6694875083231088E-4</v>
      </c>
      <c r="H77" s="18">
        <f t="shared" si="12"/>
        <v>-1.0103676825540969E-3</v>
      </c>
      <c r="I77" s="18">
        <f t="shared" si="12"/>
        <v>-1.0802213245945679E-3</v>
      </c>
      <c r="J77" s="18">
        <f t="shared" si="12"/>
        <v>-4.0980716307677505E-4</v>
      </c>
      <c r="K77" s="18">
        <f t="shared" si="12"/>
        <v>3.2948490248146099E-5</v>
      </c>
      <c r="L77" s="18">
        <f t="shared" si="12"/>
        <v>1.2074503370605227E-4</v>
      </c>
      <c r="M77" s="18">
        <f t="shared" si="12"/>
        <v>-1.845869453779744E-3</v>
      </c>
      <c r="N77" s="18">
        <f t="shared" si="12"/>
        <v>-3.3928822292967733E-3</v>
      </c>
      <c r="O77" s="18">
        <f t="shared" si="12"/>
        <v>-1.2578441817830896E-3</v>
      </c>
      <c r="P77" s="18">
        <f t="shared" si="12"/>
        <v>9.0459415434956947E-3</v>
      </c>
      <c r="Q77" s="18">
        <f t="shared" si="12"/>
        <v>-8.7009448815260554E-4</v>
      </c>
      <c r="R77" s="18">
        <f t="shared" si="12"/>
        <v>-4.5236341638251656E-3</v>
      </c>
      <c r="S77" s="18">
        <f t="shared" si="12"/>
        <v>-8.5743947522053006E-3</v>
      </c>
      <c r="T77" s="18">
        <f t="shared" si="12"/>
        <v>-2.4927955630957084E-3</v>
      </c>
      <c r="U77" s="18">
        <f t="shared" si="12"/>
        <v>-1.1525544474398767E-2</v>
      </c>
      <c r="V77" s="18">
        <f t="shared" si="12"/>
        <v>-8.6875257116068774E-3</v>
      </c>
      <c r="W77" s="18">
        <f t="shared" si="12"/>
        <v>1.061020225157289E-2</v>
      </c>
      <c r="X77" s="18">
        <f t="shared" si="12"/>
        <v>3.1135010643891306E-3</v>
      </c>
      <c r="Y77" s="18">
        <f t="shared" si="12"/>
        <v>-7.5877194230972579E-4</v>
      </c>
      <c r="Z77" s="18">
        <f t="shared" si="12"/>
        <v>-1.2845360369640516E-3</v>
      </c>
      <c r="AA77" s="18">
        <f t="shared" si="12"/>
        <v>1.2442195570011744E-2</v>
      </c>
      <c r="AB77" s="18">
        <f t="shared" si="12"/>
        <v>-2.1975553201359125E-3</v>
      </c>
      <c r="AC77" s="18">
        <f t="shared" si="12"/>
        <v>-9.1295691261343613E-4</v>
      </c>
      <c r="AD77" s="18">
        <f t="shared" si="12"/>
        <v>-3.5048840934537757E-3</v>
      </c>
    </row>
    <row r="78" spans="2:30" x14ac:dyDescent="0.25">
      <c r="B78" s="92" t="s">
        <v>116</v>
      </c>
      <c r="C78" s="18">
        <f t="shared" ref="C78:AD78" si="13">(C47-C15)/C15</f>
        <v>-3.9829313589910742E-3</v>
      </c>
      <c r="D78" s="18">
        <f t="shared" si="13"/>
        <v>-1.1877184854229843E-3</v>
      </c>
      <c r="E78" s="18">
        <f t="shared" si="13"/>
        <v>-2.3481655250538604E-2</v>
      </c>
      <c r="F78" s="18">
        <f t="shared" si="13"/>
        <v>-2.3605084018581007E-2</v>
      </c>
      <c r="G78" s="18">
        <f t="shared" si="13"/>
        <v>-2.3584303625026792E-2</v>
      </c>
      <c r="H78" s="18">
        <f t="shared" si="13"/>
        <v>-4.3458525425341928E-3</v>
      </c>
      <c r="I78" s="18">
        <f t="shared" si="13"/>
        <v>-1.7689739049686983E-2</v>
      </c>
      <c r="J78" s="18">
        <f t="shared" si="13"/>
        <v>-1.885530547945319E-3</v>
      </c>
      <c r="K78" s="18">
        <f t="shared" si="13"/>
        <v>-8.3709594497656764E-4</v>
      </c>
      <c r="L78" s="18">
        <f t="shared" si="13"/>
        <v>-1.0471684791298146E-3</v>
      </c>
      <c r="M78" s="18">
        <f t="shared" si="13"/>
        <v>-8.3618894214954123E-3</v>
      </c>
      <c r="N78" s="18">
        <f t="shared" si="13"/>
        <v>-1.9981443935997871E-2</v>
      </c>
      <c r="O78" s="18">
        <f t="shared" si="13"/>
        <v>-4.2989311407177024E-4</v>
      </c>
      <c r="P78" s="18">
        <f t="shared" si="13"/>
        <v>1.9487306460236459E-2</v>
      </c>
      <c r="Q78" s="18">
        <f t="shared" si="13"/>
        <v>-4.7106891460720468E-5</v>
      </c>
      <c r="R78" s="18">
        <f t="shared" si="13"/>
        <v>-1.5818787529078292E-2</v>
      </c>
      <c r="S78" s="18">
        <f t="shared" si="13"/>
        <v>-3.8717962582190311E-2</v>
      </c>
      <c r="T78" s="18">
        <f t="shared" si="13"/>
        <v>-5.6131009231455229E-3</v>
      </c>
      <c r="U78" s="18">
        <f t="shared" si="13"/>
        <v>-2.6652143200297046E-2</v>
      </c>
      <c r="V78" s="18">
        <f t="shared" si="13"/>
        <v>-1.5642817012756639E-2</v>
      </c>
      <c r="W78" s="18">
        <f t="shared" si="13"/>
        <v>1.3436903388695092E-2</v>
      </c>
      <c r="X78" s="18">
        <f t="shared" si="13"/>
        <v>3.7708033692917483E-3</v>
      </c>
      <c r="Y78" s="18">
        <f t="shared" si="13"/>
        <v>1.2816740227317264E-4</v>
      </c>
      <c r="Z78" s="18">
        <f t="shared" si="13"/>
        <v>-2.6521763301910138E-4</v>
      </c>
      <c r="AA78" s="18">
        <f t="shared" si="13"/>
        <v>9.7027587292469238E-3</v>
      </c>
      <c r="AB78" s="18">
        <f t="shared" si="13"/>
        <v>-9.0265197035491955E-4</v>
      </c>
      <c r="AC78" s="18">
        <f t="shared" si="13"/>
        <v>6.6440388353805253E-7</v>
      </c>
      <c r="AD78" s="18">
        <f t="shared" si="13"/>
        <v>-1.7749095750220648E-3</v>
      </c>
    </row>
    <row r="79" spans="2:30" x14ac:dyDescent="0.25">
      <c r="B79" s="93" t="s">
        <v>117</v>
      </c>
      <c r="C79" s="18">
        <f t="shared" ref="C79:AD79" si="14">(C48-C16)/C16</f>
        <v>6.692379523788522E-2</v>
      </c>
      <c r="D79" s="18">
        <f t="shared" si="14"/>
        <v>7.7837429542934766E-2</v>
      </c>
      <c r="E79" s="18">
        <f t="shared" si="14"/>
        <v>8.6263287808814079E-2</v>
      </c>
      <c r="F79" s="18">
        <f t="shared" si="14"/>
        <v>0.23798579987688884</v>
      </c>
      <c r="G79" s="18">
        <f t="shared" si="14"/>
        <v>3.1733621421950785E-3</v>
      </c>
      <c r="H79" s="18">
        <f t="shared" si="14"/>
        <v>0.14530758688828926</v>
      </c>
      <c r="I79" s="18">
        <f t="shared" si="14"/>
        <v>-1.201230030977242E-2</v>
      </c>
      <c r="J79" s="18">
        <f t="shared" si="14"/>
        <v>6.3624654626243421E-2</v>
      </c>
      <c r="K79" s="18">
        <f t="shared" si="14"/>
        <v>1.6031419822231482E-2</v>
      </c>
      <c r="L79" s="18">
        <f t="shared" si="14"/>
        <v>7.2743036708498368E-2</v>
      </c>
      <c r="M79" s="18">
        <f t="shared" si="14"/>
        <v>-0.10926534163365859</v>
      </c>
      <c r="N79" s="18">
        <f t="shared" si="14"/>
        <v>0.14601242070692841</v>
      </c>
      <c r="O79" s="18">
        <f t="shared" si="14"/>
        <v>0.14657619083821491</v>
      </c>
      <c r="P79" s="18">
        <f t="shared" si="14"/>
        <v>2.5252117844824562E-2</v>
      </c>
      <c r="Q79" s="18">
        <f t="shared" si="14"/>
        <v>0.15687480680632879</v>
      </c>
      <c r="R79" s="18">
        <f t="shared" si="14"/>
        <v>1.3708393662002305E-2</v>
      </c>
      <c r="S79" s="18">
        <f t="shared" si="14"/>
        <v>-8.7327320234860645E-2</v>
      </c>
      <c r="T79" s="18">
        <f t="shared" si="14"/>
        <v>8.9395191971690657E-3</v>
      </c>
      <c r="U79" s="18">
        <f t="shared" si="14"/>
        <v>-4.9903007454406588E-2</v>
      </c>
      <c r="V79" s="18">
        <f t="shared" si="14"/>
        <v>-0.11343914940515111</v>
      </c>
      <c r="W79" s="18">
        <f t="shared" si="14"/>
        <v>8.5915884143673821E-2</v>
      </c>
      <c r="X79" s="18">
        <f t="shared" si="14"/>
        <v>0.10179977959613727</v>
      </c>
      <c r="Y79" s="18">
        <f t="shared" si="14"/>
        <v>-3.6583646526559814E-2</v>
      </c>
      <c r="Z79" s="18">
        <f t="shared" si="14"/>
        <v>-9.6591136497187133E-2</v>
      </c>
      <c r="AA79" s="18">
        <f t="shared" si="14"/>
        <v>1.210273967424574E-2</v>
      </c>
      <c r="AB79" s="18">
        <f t="shared" si="14"/>
        <v>-4.9909176238649579E-2</v>
      </c>
      <c r="AC79" s="18">
        <f t="shared" si="14"/>
        <v>-0.14762570602856617</v>
      </c>
      <c r="AD79" s="18">
        <f t="shared" si="14"/>
        <v>-0.18270525345145186</v>
      </c>
    </row>
    <row r="80" spans="2:30" x14ac:dyDescent="0.25">
      <c r="B80" s="92" t="s">
        <v>118</v>
      </c>
      <c r="C80" s="18">
        <f t="shared" ref="C80:AD80" si="15">(C49-C17)/C17</f>
        <v>8.2600576293631114E-2</v>
      </c>
      <c r="D80" s="18">
        <f t="shared" si="15"/>
        <v>9.4198874288925746E-2</v>
      </c>
      <c r="E80" s="18">
        <f t="shared" si="15"/>
        <v>0.1029995604468507</v>
      </c>
      <c r="F80" s="18">
        <f t="shared" si="15"/>
        <v>0.2750610861410781</v>
      </c>
      <c r="G80" s="18">
        <f t="shared" si="15"/>
        <v>1.1575845209925063E-2</v>
      </c>
      <c r="H80" s="18">
        <f t="shared" si="15"/>
        <v>0.17100929483223784</v>
      </c>
      <c r="I80" s="18">
        <f t="shared" si="15"/>
        <v>-7.023728473304851E-3</v>
      </c>
      <c r="J80" s="18">
        <f t="shared" si="15"/>
        <v>7.5758760945416212E-2</v>
      </c>
      <c r="K80" s="18">
        <f t="shared" si="15"/>
        <v>2.1915011910243542E-2</v>
      </c>
      <c r="L80" s="18">
        <f t="shared" si="15"/>
        <v>8.4967400669442056E-2</v>
      </c>
      <c r="M80" s="18">
        <f t="shared" si="15"/>
        <v>-0.11788089165654615</v>
      </c>
      <c r="N80" s="18">
        <f t="shared" si="15"/>
        <v>0.16522875111241994</v>
      </c>
      <c r="O80" s="18">
        <f t="shared" si="15"/>
        <v>0.15795577033678568</v>
      </c>
      <c r="P80" s="18">
        <f t="shared" si="15"/>
        <v>2.2723566025882675E-2</v>
      </c>
      <c r="Q80" s="18">
        <f t="shared" si="15"/>
        <v>0.17240552194061928</v>
      </c>
      <c r="R80" s="18">
        <f t="shared" si="15"/>
        <v>1.8949925858478055E-2</v>
      </c>
      <c r="S80" s="18">
        <f t="shared" si="15"/>
        <v>-8.6132840811954645E-2</v>
      </c>
      <c r="T80" s="18">
        <f t="shared" si="15"/>
        <v>1.1583489721486541E-2</v>
      </c>
      <c r="U80" s="18">
        <f t="shared" si="15"/>
        <v>-4.3727819448080615E-2</v>
      </c>
      <c r="V80" s="18">
        <f t="shared" si="15"/>
        <v>-0.11277015480283434</v>
      </c>
      <c r="W80" s="18">
        <f t="shared" si="15"/>
        <v>8.5170289102942651E-2</v>
      </c>
      <c r="X80" s="18">
        <f t="shared" si="15"/>
        <v>0.10522016056804076</v>
      </c>
      <c r="Y80" s="18">
        <f t="shared" si="15"/>
        <v>-3.956650971042084E-2</v>
      </c>
      <c r="Z80" s="18">
        <f t="shared" si="15"/>
        <v>-0.11048710506824252</v>
      </c>
      <c r="AA80" s="18">
        <f t="shared" si="15"/>
        <v>-5.0992849833204719E-3</v>
      </c>
      <c r="AB80" s="18">
        <f t="shared" si="15"/>
        <v>-5.9049500532208921E-2</v>
      </c>
      <c r="AC80" s="18">
        <f t="shared" si="15"/>
        <v>-0.16664045006950726</v>
      </c>
      <c r="AD80" s="18">
        <f t="shared" si="15"/>
        <v>-0.2091217782157245</v>
      </c>
    </row>
    <row r="81" spans="2:31" x14ac:dyDescent="0.25">
      <c r="B81" s="92" t="s">
        <v>119</v>
      </c>
      <c r="C81" s="18">
        <f t="shared" ref="C81:AD81" si="16">(C50-C18)/C18</f>
        <v>-7.4977162715519657E-2</v>
      </c>
      <c r="D81" s="18">
        <f t="shared" si="16"/>
        <v>-8.4887379877542024E-2</v>
      </c>
      <c r="E81" s="18">
        <f t="shared" si="16"/>
        <v>-9.3689011314779913E-2</v>
      </c>
      <c r="F81" s="18">
        <f t="shared" si="16"/>
        <v>-0.1074836862802469</v>
      </c>
      <c r="G81" s="18">
        <f t="shared" si="16"/>
        <v>-8.6056068391233198E-2</v>
      </c>
      <c r="H81" s="18">
        <f t="shared" si="16"/>
        <v>-8.3255859912606311E-2</v>
      </c>
      <c r="I81" s="18">
        <f t="shared" si="16"/>
        <v>-5.9845975848419088E-2</v>
      </c>
      <c r="J81" s="18">
        <f t="shared" si="16"/>
        <v>-6.0811091338436304E-2</v>
      </c>
      <c r="K81" s="18">
        <f t="shared" si="16"/>
        <v>-5.4774356436777014E-2</v>
      </c>
      <c r="L81" s="18">
        <f t="shared" si="16"/>
        <v>-7.5560229468334933E-2</v>
      </c>
      <c r="M81" s="18">
        <f t="shared" si="16"/>
        <v>-1.7389122898348711E-2</v>
      </c>
      <c r="N81" s="18">
        <f t="shared" si="16"/>
        <v>-9.3533534458287663E-3</v>
      </c>
      <c r="O81" s="18">
        <f t="shared" si="16"/>
        <v>-1.9906380458652492E-2</v>
      </c>
      <c r="P81" s="18">
        <f t="shared" si="16"/>
        <v>4.5125058646541462E-2</v>
      </c>
      <c r="Q81" s="18">
        <f t="shared" si="16"/>
        <v>7.0585829642570135E-3</v>
      </c>
      <c r="R81" s="18">
        <f t="shared" si="16"/>
        <v>-4.5133971285580436E-2</v>
      </c>
      <c r="S81" s="18">
        <f t="shared" si="16"/>
        <v>-0.10015005980776497</v>
      </c>
      <c r="T81" s="18">
        <f t="shared" si="16"/>
        <v>-3.6018907392092916E-2</v>
      </c>
      <c r="U81" s="18">
        <f t="shared" si="16"/>
        <v>-0.14288054240329676</v>
      </c>
      <c r="V81" s="18">
        <f t="shared" si="16"/>
        <v>-0.11624593166945682</v>
      </c>
      <c r="W81" s="18">
        <f t="shared" si="16"/>
        <v>8.9755903666556877E-2</v>
      </c>
      <c r="X81" s="18">
        <f t="shared" si="16"/>
        <v>5.274365599899291E-2</v>
      </c>
      <c r="Y81" s="18">
        <f t="shared" si="16"/>
        <v>3.6029226595240917E-2</v>
      </c>
      <c r="Z81" s="18">
        <f t="shared" si="16"/>
        <v>0.15706313189356286</v>
      </c>
      <c r="AA81" s="18">
        <f t="shared" si="16"/>
        <v>0.27631422251608756</v>
      </c>
      <c r="AB81" s="18">
        <f t="shared" si="16"/>
        <v>0.18515374474780089</v>
      </c>
      <c r="AC81" s="18">
        <f t="shared" si="16"/>
        <v>0.34351543720300842</v>
      </c>
      <c r="AD81" s="18">
        <f t="shared" si="16"/>
        <v>8.2828071370741399E-2</v>
      </c>
    </row>
    <row r="82" spans="2:31" x14ac:dyDescent="0.25">
      <c r="B82" s="92" t="s">
        <v>120</v>
      </c>
      <c r="C82" s="18">
        <f t="shared" ref="C82:AD82" si="17">(C51-C19)/C19</f>
        <v>-6.278085474975377E-2</v>
      </c>
      <c r="D82" s="18">
        <f t="shared" si="17"/>
        <v>-7.2739974781391423E-2</v>
      </c>
      <c r="E82" s="18">
        <f t="shared" si="17"/>
        <v>-8.2699006564597971E-2</v>
      </c>
      <c r="F82" s="18">
        <f t="shared" si="17"/>
        <v>-8.8810280376468889E-2</v>
      </c>
      <c r="G82" s="18">
        <f t="shared" si="17"/>
        <v>-7.1229172167539448E-2</v>
      </c>
      <c r="H82" s="18">
        <f t="shared" si="17"/>
        <v>-6.7619760397256715E-2</v>
      </c>
      <c r="I82" s="18">
        <f t="shared" si="17"/>
        <v>-5.0326449678048522E-2</v>
      </c>
      <c r="J82" s="18">
        <f t="shared" si="17"/>
        <v>-5.300067374004655E-2</v>
      </c>
      <c r="K82" s="18">
        <f t="shared" si="17"/>
        <v>-5.0156830432897412E-2</v>
      </c>
      <c r="L82" s="18">
        <f t="shared" si="17"/>
        <v>-6.8311852617662344E-2</v>
      </c>
      <c r="M82" s="18">
        <f t="shared" si="17"/>
        <v>-2.011441264042076E-2</v>
      </c>
      <c r="N82" s="18">
        <f t="shared" si="17"/>
        <v>-6.4009222698715122E-3</v>
      </c>
      <c r="O82" s="18">
        <f t="shared" si="17"/>
        <v>-1.3000744958601739E-2</v>
      </c>
      <c r="P82" s="18">
        <f t="shared" si="17"/>
        <v>5.9074745964910455E-2</v>
      </c>
      <c r="Q82" s="18">
        <f t="shared" si="17"/>
        <v>4.7495077634578707E-3</v>
      </c>
      <c r="R82" s="18">
        <f t="shared" si="17"/>
        <v>-4.4006529635078777E-2</v>
      </c>
      <c r="S82" s="18">
        <f t="shared" si="17"/>
        <v>-0.11771917610157101</v>
      </c>
      <c r="T82" s="18">
        <f t="shared" si="17"/>
        <v>-4.2403751418816707E-2</v>
      </c>
      <c r="U82" s="18">
        <f t="shared" si="17"/>
        <v>-0.19385923804764357</v>
      </c>
      <c r="V82" s="18">
        <f t="shared" si="17"/>
        <v>-0.15978426098857865</v>
      </c>
      <c r="W82" s="18">
        <f t="shared" si="17"/>
        <v>0.10125724678379767</v>
      </c>
      <c r="X82" s="18">
        <f t="shared" si="17"/>
        <v>6.8655582129898834E-2</v>
      </c>
      <c r="Y82" s="18">
        <f t="shared" si="17"/>
        <v>3.1765015945206164E-2</v>
      </c>
      <c r="Z82" s="18">
        <f t="shared" si="17"/>
        <v>0.12709972865357269</v>
      </c>
      <c r="AA82" s="18">
        <f t="shared" si="17"/>
        <v>0.30632098546662528</v>
      </c>
      <c r="AB82" s="18">
        <f t="shared" si="17"/>
        <v>0.13504822370033909</v>
      </c>
      <c r="AC82" s="18">
        <f t="shared" si="17"/>
        <v>0.36429926990273409</v>
      </c>
      <c r="AD82" s="18">
        <f t="shared" si="17"/>
        <v>5.0211875911201423E-2</v>
      </c>
    </row>
    <row r="83" spans="2:31" x14ac:dyDescent="0.25">
      <c r="B83" s="93" t="s">
        <v>121</v>
      </c>
      <c r="C83" s="18">
        <f t="shared" ref="C83:AD83" si="18">(C52-C20)/C20</f>
        <v>0</v>
      </c>
      <c r="D83" s="18">
        <f t="shared" si="18"/>
        <v>0</v>
      </c>
      <c r="E83" s="18">
        <f t="shared" si="18"/>
        <v>0</v>
      </c>
      <c r="F83" s="18">
        <f t="shared" si="18"/>
        <v>0</v>
      </c>
      <c r="G83" s="18">
        <f t="shared" si="18"/>
        <v>0</v>
      </c>
      <c r="H83" s="18">
        <f t="shared" si="18"/>
        <v>0</v>
      </c>
      <c r="I83" s="18">
        <f t="shared" si="18"/>
        <v>0</v>
      </c>
      <c r="J83" s="18">
        <f t="shared" si="18"/>
        <v>0</v>
      </c>
      <c r="K83" s="18">
        <f t="shared" si="18"/>
        <v>0</v>
      </c>
      <c r="L83" s="18">
        <f t="shared" si="18"/>
        <v>0</v>
      </c>
      <c r="M83" s="18">
        <f t="shared" si="18"/>
        <v>0</v>
      </c>
      <c r="N83" s="18">
        <f t="shared" si="18"/>
        <v>0</v>
      </c>
      <c r="O83" s="18">
        <f t="shared" si="18"/>
        <v>0</v>
      </c>
      <c r="P83" s="18">
        <f t="shared" si="18"/>
        <v>0</v>
      </c>
      <c r="Q83" s="18">
        <f t="shared" si="18"/>
        <v>0</v>
      </c>
      <c r="R83" s="18">
        <f t="shared" si="18"/>
        <v>0</v>
      </c>
      <c r="S83" s="18">
        <f t="shared" si="18"/>
        <v>0</v>
      </c>
      <c r="T83" s="18">
        <f t="shared" si="18"/>
        <v>0</v>
      </c>
      <c r="U83" s="18">
        <f t="shared" si="18"/>
        <v>0</v>
      </c>
      <c r="V83" s="18">
        <f t="shared" si="18"/>
        <v>0</v>
      </c>
      <c r="W83" s="18">
        <f t="shared" si="18"/>
        <v>0</v>
      </c>
      <c r="X83" s="18">
        <f t="shared" si="18"/>
        <v>0</v>
      </c>
      <c r="Y83" s="18">
        <f t="shared" si="18"/>
        <v>0</v>
      </c>
      <c r="Z83" s="18">
        <f t="shared" si="18"/>
        <v>0</v>
      </c>
      <c r="AA83" s="18">
        <f t="shared" si="18"/>
        <v>-2.8405351239059471E-3</v>
      </c>
      <c r="AB83" s="18">
        <f t="shared" si="18"/>
        <v>0</v>
      </c>
      <c r="AC83" s="18">
        <f t="shared" si="18"/>
        <v>0</v>
      </c>
      <c r="AD83" s="18">
        <f t="shared" si="18"/>
        <v>6.2287290551177694E-3</v>
      </c>
    </row>
    <row r="84" spans="2:31" x14ac:dyDescent="0.25">
      <c r="B84" s="92" t="s">
        <v>122</v>
      </c>
      <c r="C84" s="18">
        <f t="shared" ref="C84:AD84" si="19">(C53-C21)/C21</f>
        <v>0</v>
      </c>
      <c r="D84" s="18">
        <f t="shared" si="19"/>
        <v>0</v>
      </c>
      <c r="E84" s="18">
        <f t="shared" si="19"/>
        <v>0</v>
      </c>
      <c r="F84" s="18">
        <f t="shared" si="19"/>
        <v>0</v>
      </c>
      <c r="G84" s="18">
        <f t="shared" si="19"/>
        <v>0</v>
      </c>
      <c r="H84" s="18">
        <f t="shared" si="19"/>
        <v>0</v>
      </c>
      <c r="I84" s="18">
        <f t="shared" si="19"/>
        <v>0</v>
      </c>
      <c r="J84" s="18">
        <f t="shared" si="19"/>
        <v>0</v>
      </c>
      <c r="K84" s="18">
        <f t="shared" si="19"/>
        <v>0</v>
      </c>
      <c r="L84" s="18">
        <f t="shared" si="19"/>
        <v>0</v>
      </c>
      <c r="M84" s="18">
        <f t="shared" si="19"/>
        <v>0</v>
      </c>
      <c r="N84" s="18">
        <f t="shared" si="19"/>
        <v>0</v>
      </c>
      <c r="O84" s="18">
        <f t="shared" si="19"/>
        <v>0</v>
      </c>
      <c r="P84" s="18">
        <f t="shared" si="19"/>
        <v>0</v>
      </c>
      <c r="Q84" s="18">
        <f t="shared" si="19"/>
        <v>0</v>
      </c>
      <c r="R84" s="18">
        <f t="shared" si="19"/>
        <v>0</v>
      </c>
      <c r="S84" s="18">
        <f t="shared" si="19"/>
        <v>0</v>
      </c>
      <c r="T84" s="18">
        <f t="shared" si="19"/>
        <v>0</v>
      </c>
      <c r="U84" s="18">
        <f t="shared" si="19"/>
        <v>0</v>
      </c>
      <c r="V84" s="18">
        <f t="shared" si="19"/>
        <v>0</v>
      </c>
      <c r="W84" s="18">
        <f t="shared" si="19"/>
        <v>0</v>
      </c>
      <c r="X84" s="18">
        <f t="shared" si="19"/>
        <v>0</v>
      </c>
      <c r="Y84" s="18">
        <f t="shared" si="19"/>
        <v>0</v>
      </c>
      <c r="Z84" s="18">
        <f t="shared" si="19"/>
        <v>0</v>
      </c>
      <c r="AA84" s="18">
        <f t="shared" si="19"/>
        <v>0</v>
      </c>
      <c r="AB84" s="18">
        <f t="shared" si="19"/>
        <v>0</v>
      </c>
      <c r="AC84" s="18">
        <f t="shared" si="19"/>
        <v>0</v>
      </c>
      <c r="AD84" s="18">
        <f t="shared" si="19"/>
        <v>0</v>
      </c>
    </row>
    <row r="85" spans="2:31" x14ac:dyDescent="0.25">
      <c r="B85" s="92" t="s">
        <v>123</v>
      </c>
      <c r="C85" s="18" t="s">
        <v>132</v>
      </c>
      <c r="D85" s="18" t="s">
        <v>132</v>
      </c>
      <c r="E85" s="18" t="s">
        <v>132</v>
      </c>
      <c r="F85" s="18" t="s">
        <v>132</v>
      </c>
      <c r="G85" s="18" t="s">
        <v>132</v>
      </c>
      <c r="H85" s="18" t="s">
        <v>132</v>
      </c>
      <c r="I85" s="18" t="s">
        <v>132</v>
      </c>
      <c r="J85" s="18" t="s">
        <v>132</v>
      </c>
      <c r="K85" s="18" t="s">
        <v>132</v>
      </c>
      <c r="L85" s="18" t="s">
        <v>132</v>
      </c>
      <c r="M85" s="18" t="s">
        <v>132</v>
      </c>
      <c r="N85" s="18" t="s">
        <v>132</v>
      </c>
      <c r="O85" s="18" t="s">
        <v>132</v>
      </c>
      <c r="P85" s="18" t="s">
        <v>132</v>
      </c>
      <c r="Q85" s="18" t="s">
        <v>132</v>
      </c>
      <c r="R85" s="18" t="s">
        <v>132</v>
      </c>
      <c r="S85" s="18" t="s">
        <v>132</v>
      </c>
      <c r="T85" s="18" t="s">
        <v>132</v>
      </c>
      <c r="U85" s="18" t="s">
        <v>132</v>
      </c>
      <c r="V85" s="18" t="s">
        <v>132</v>
      </c>
      <c r="W85" s="18" t="s">
        <v>132</v>
      </c>
      <c r="X85" s="18" t="s">
        <v>132</v>
      </c>
      <c r="Y85" s="18" t="s">
        <v>132</v>
      </c>
      <c r="Z85" s="18" t="s">
        <v>132</v>
      </c>
      <c r="AA85" s="18" t="s">
        <v>132</v>
      </c>
      <c r="AB85" s="18" t="s">
        <v>132</v>
      </c>
      <c r="AC85" s="18" t="s">
        <v>132</v>
      </c>
      <c r="AD85" s="18" t="s">
        <v>132</v>
      </c>
    </row>
    <row r="86" spans="2:31" x14ac:dyDescent="0.25">
      <c r="B86" s="92" t="s">
        <v>124</v>
      </c>
      <c r="C86" s="18">
        <f t="shared" ref="C86:AD86" si="20">(C55-C23)/C23</f>
        <v>0</v>
      </c>
      <c r="D86" s="18">
        <f t="shared" si="20"/>
        <v>0</v>
      </c>
      <c r="E86" s="18">
        <f t="shared" si="20"/>
        <v>0</v>
      </c>
      <c r="F86" s="18">
        <f t="shared" si="20"/>
        <v>0</v>
      </c>
      <c r="G86" s="18">
        <f t="shared" si="20"/>
        <v>0</v>
      </c>
      <c r="H86" s="18">
        <f t="shared" si="20"/>
        <v>0</v>
      </c>
      <c r="I86" s="18">
        <f t="shared" si="20"/>
        <v>0</v>
      </c>
      <c r="J86" s="18">
        <f t="shared" si="20"/>
        <v>0</v>
      </c>
      <c r="K86" s="18">
        <f t="shared" si="20"/>
        <v>0</v>
      </c>
      <c r="L86" s="18">
        <f t="shared" si="20"/>
        <v>0</v>
      </c>
      <c r="M86" s="18">
        <f t="shared" si="20"/>
        <v>0</v>
      </c>
      <c r="N86" s="18">
        <f t="shared" si="20"/>
        <v>0</v>
      </c>
      <c r="O86" s="18">
        <f t="shared" si="20"/>
        <v>0</v>
      </c>
      <c r="P86" s="18">
        <f t="shared" si="20"/>
        <v>0</v>
      </c>
      <c r="Q86" s="18">
        <f t="shared" si="20"/>
        <v>0</v>
      </c>
      <c r="R86" s="18">
        <f t="shared" si="20"/>
        <v>0</v>
      </c>
      <c r="S86" s="18">
        <f t="shared" si="20"/>
        <v>0</v>
      </c>
      <c r="T86" s="18">
        <f t="shared" si="20"/>
        <v>0</v>
      </c>
      <c r="U86" s="18">
        <f t="shared" si="20"/>
        <v>0</v>
      </c>
      <c r="V86" s="18">
        <f t="shared" si="20"/>
        <v>0</v>
      </c>
      <c r="W86" s="18">
        <f t="shared" si="20"/>
        <v>0</v>
      </c>
      <c r="X86" s="18">
        <f t="shared" si="20"/>
        <v>0</v>
      </c>
      <c r="Y86" s="18">
        <f t="shared" si="20"/>
        <v>0</v>
      </c>
      <c r="Z86" s="18">
        <f t="shared" si="20"/>
        <v>0</v>
      </c>
      <c r="AA86" s="18">
        <f t="shared" si="20"/>
        <v>-4.9698528277381283E-3</v>
      </c>
      <c r="AB86" s="18">
        <f t="shared" si="20"/>
        <v>0</v>
      </c>
      <c r="AC86" s="18">
        <f t="shared" si="20"/>
        <v>0</v>
      </c>
      <c r="AD86" s="18">
        <f t="shared" si="20"/>
        <v>1.4828123740346531E-2</v>
      </c>
    </row>
    <row r="87" spans="2:31" x14ac:dyDescent="0.25">
      <c r="B87" s="93" t="s">
        <v>125</v>
      </c>
      <c r="C87" s="18">
        <f t="shared" ref="C87:AD87" si="21">(C56-C24)/C24</f>
        <v>1.117266359614995E-2</v>
      </c>
      <c r="D87" s="18">
        <f t="shared" si="21"/>
        <v>2.059387789180828E-2</v>
      </c>
      <c r="E87" s="18">
        <f t="shared" si="21"/>
        <v>2.8645549734974286E-2</v>
      </c>
      <c r="F87" s="18">
        <f t="shared" si="21"/>
        <v>3.5606075506383061E-2</v>
      </c>
      <c r="G87" s="18">
        <f t="shared" si="21"/>
        <v>4.1683184501963524E-2</v>
      </c>
      <c r="H87" s="18">
        <f t="shared" si="21"/>
        <v>1.4992268165030824E-2</v>
      </c>
      <c r="I87" s="18">
        <f t="shared" si="21"/>
        <v>2.2009640833136435E-2</v>
      </c>
      <c r="J87" s="18">
        <f t="shared" si="21"/>
        <v>2.9864117521738627E-2</v>
      </c>
      <c r="K87" s="18">
        <f t="shared" si="21"/>
        <v>3.6665952183516273E-2</v>
      </c>
      <c r="L87" s="18">
        <f t="shared" si="21"/>
        <v>4.2613465182958762E-2</v>
      </c>
      <c r="M87" s="18">
        <f t="shared" si="21"/>
        <v>3.3918119103018549E-2</v>
      </c>
      <c r="N87" s="18">
        <f t="shared" si="21"/>
        <v>3.5430305443968975E-2</v>
      </c>
      <c r="O87" s="18">
        <f t="shared" si="21"/>
        <v>3.8481704411975751E-2</v>
      </c>
      <c r="P87" s="18">
        <f t="shared" si="21"/>
        <v>4.13287233445985E-2</v>
      </c>
      <c r="Q87" s="18">
        <f t="shared" si="21"/>
        <v>4.3991230651633878E-2</v>
      </c>
      <c r="R87" s="18">
        <f t="shared" si="21"/>
        <v>4.6486600282233934E-2</v>
      </c>
      <c r="S87" s="18">
        <f t="shared" si="21"/>
        <v>3.2744146673480954E-3</v>
      </c>
      <c r="T87" s="18">
        <f t="shared" si="21"/>
        <v>0.12046773247076917</v>
      </c>
      <c r="U87" s="18">
        <f t="shared" si="21"/>
        <v>0.1063761240091609</v>
      </c>
      <c r="V87" s="18">
        <f t="shared" si="21"/>
        <v>0.12321587742241744</v>
      </c>
      <c r="W87" s="18">
        <f t="shared" si="21"/>
        <v>0.12320455681742981</v>
      </c>
      <c r="X87" s="18">
        <f t="shared" si="21"/>
        <v>0.12319320473656839</v>
      </c>
      <c r="Y87" s="18">
        <f t="shared" si="21"/>
        <v>0.12318182104836477</v>
      </c>
      <c r="Z87" s="18">
        <f t="shared" si="21"/>
        <v>0.12317040562063548</v>
      </c>
      <c r="AA87" s="18">
        <f t="shared" si="21"/>
        <v>0.12317040562063548</v>
      </c>
      <c r="AB87" s="18">
        <f t="shared" si="21"/>
        <v>0.12279662061078352</v>
      </c>
      <c r="AC87" s="18">
        <f t="shared" si="21"/>
        <v>0.1224008294486927</v>
      </c>
      <c r="AD87" s="18">
        <f t="shared" si="21"/>
        <v>0.12196672763839921</v>
      </c>
    </row>
    <row r="88" spans="2:31" x14ac:dyDescent="0.25">
      <c r="B88" s="92" t="s">
        <v>126</v>
      </c>
      <c r="C88" s="18">
        <f t="shared" ref="C88:AD88" si="22">(C57-C25)/C25</f>
        <v>1.2225346127028953E-2</v>
      </c>
      <c r="D88" s="18">
        <f t="shared" si="22"/>
        <v>2.4479070842484595E-2</v>
      </c>
      <c r="E88" s="18">
        <f t="shared" si="22"/>
        <v>3.6761273073561335E-2</v>
      </c>
      <c r="F88" s="18">
        <f t="shared" si="22"/>
        <v>4.9072052207954221E-2</v>
      </c>
      <c r="G88" s="18">
        <f t="shared" si="22"/>
        <v>6.1411508096216406E-2</v>
      </c>
      <c r="H88" s="18">
        <f t="shared" si="22"/>
        <v>1.6950832815792825E-2</v>
      </c>
      <c r="I88" s="18">
        <f t="shared" si="22"/>
        <v>2.6505696826827765E-2</v>
      </c>
      <c r="J88" s="18">
        <f t="shared" si="22"/>
        <v>3.8792612102440518E-2</v>
      </c>
      <c r="K88" s="18">
        <f t="shared" si="22"/>
        <v>5.1108120741183941E-2</v>
      </c>
      <c r="L88" s="18">
        <f t="shared" si="22"/>
        <v>6.3452322670436836E-2</v>
      </c>
      <c r="M88" s="18">
        <f t="shared" si="22"/>
        <v>4.592238945788106E-2</v>
      </c>
      <c r="N88" s="18">
        <f t="shared" si="22"/>
        <v>4.873881377937346E-2</v>
      </c>
      <c r="O88" s="18">
        <f t="shared" si="22"/>
        <v>5.4706156138209013E-2</v>
      </c>
      <c r="P88" s="18">
        <f t="shared" si="22"/>
        <v>6.0645202523595183E-2</v>
      </c>
      <c r="Q88" s="18">
        <f t="shared" si="22"/>
        <v>6.6556153720469621E-2</v>
      </c>
      <c r="R88" s="18">
        <f t="shared" si="22"/>
        <v>7.2439208618590364E-2</v>
      </c>
      <c r="S88" s="18">
        <f t="shared" si="22"/>
        <v>3.3591856490998665E-3</v>
      </c>
      <c r="T88" s="18">
        <f t="shared" si="22"/>
        <v>1.6832708045020697</v>
      </c>
      <c r="U88" s="18">
        <f t="shared" si="22"/>
        <v>0.59042013693838358</v>
      </c>
      <c r="V88" s="18">
        <f t="shared" si="22"/>
        <v>2.4453427074982916</v>
      </c>
      <c r="W88" s="18">
        <f t="shared" si="22"/>
        <v>2.4408916375004335</v>
      </c>
      <c r="X88" s="18">
        <f t="shared" si="22"/>
        <v>2.4364436166207426</v>
      </c>
      <c r="Y88" s="18">
        <f t="shared" si="22"/>
        <v>2.431998641727271</v>
      </c>
      <c r="Z88" s="18">
        <f t="shared" si="22"/>
        <v>2.4275567096922255</v>
      </c>
      <c r="AA88" s="18">
        <f t="shared" si="22"/>
        <v>2.4275567096922255</v>
      </c>
      <c r="AB88" s="18">
        <f t="shared" si="22"/>
        <v>2.2901635903105007</v>
      </c>
      <c r="AC88" s="18">
        <f t="shared" si="22"/>
        <v>2.1599078009075958</v>
      </c>
      <c r="AD88" s="18">
        <f t="shared" si="22"/>
        <v>2.0322691232814272</v>
      </c>
    </row>
    <row r="89" spans="2:31" x14ac:dyDescent="0.25">
      <c r="B89" s="92" t="s">
        <v>127</v>
      </c>
      <c r="C89" s="18" t="s">
        <v>132</v>
      </c>
      <c r="D89" s="18" t="s">
        <v>132</v>
      </c>
      <c r="E89" s="18" t="s">
        <v>132</v>
      </c>
      <c r="F89" s="18" t="s">
        <v>132</v>
      </c>
      <c r="G89" s="18" t="s">
        <v>132</v>
      </c>
      <c r="H89" s="18" t="s">
        <v>132</v>
      </c>
      <c r="I89" s="18" t="s">
        <v>132</v>
      </c>
      <c r="J89" s="18" t="s">
        <v>132</v>
      </c>
      <c r="K89" s="18" t="s">
        <v>132</v>
      </c>
      <c r="L89" s="18" t="s">
        <v>132</v>
      </c>
      <c r="M89" s="18" t="s">
        <v>132</v>
      </c>
      <c r="N89" s="18" t="s">
        <v>132</v>
      </c>
      <c r="O89" s="18" t="s">
        <v>132</v>
      </c>
      <c r="P89" s="18" t="s">
        <v>132</v>
      </c>
      <c r="Q89" s="18" t="s">
        <v>132</v>
      </c>
      <c r="R89" s="18" t="s">
        <v>132</v>
      </c>
      <c r="S89" s="18" t="s">
        <v>132</v>
      </c>
      <c r="T89" s="18" t="s">
        <v>132</v>
      </c>
      <c r="U89" s="18" t="s">
        <v>132</v>
      </c>
      <c r="V89" s="18" t="s">
        <v>132</v>
      </c>
      <c r="W89" s="18" t="s">
        <v>132</v>
      </c>
      <c r="X89" s="18" t="s">
        <v>132</v>
      </c>
      <c r="Y89" s="18" t="s">
        <v>132</v>
      </c>
      <c r="Z89" s="18" t="s">
        <v>132</v>
      </c>
      <c r="AA89" s="18" t="s">
        <v>132</v>
      </c>
      <c r="AB89" s="18" t="s">
        <v>132</v>
      </c>
      <c r="AC89" s="18" t="s">
        <v>132</v>
      </c>
      <c r="AD89" s="18" t="s">
        <v>132</v>
      </c>
    </row>
    <row r="90" spans="2:31" x14ac:dyDescent="0.25">
      <c r="B90" s="92" t="s">
        <v>128</v>
      </c>
      <c r="C90" s="18">
        <f t="shared" ref="C90:AD90" si="23">(C59-C27)/C27</f>
        <v>0</v>
      </c>
      <c r="D90" s="18">
        <f t="shared" si="23"/>
        <v>0</v>
      </c>
      <c r="E90" s="18">
        <f t="shared" si="23"/>
        <v>0</v>
      </c>
      <c r="F90" s="18">
        <f t="shared" si="23"/>
        <v>0</v>
      </c>
      <c r="G90" s="18">
        <f t="shared" si="23"/>
        <v>0</v>
      </c>
      <c r="H90" s="18">
        <f t="shared" si="23"/>
        <v>0</v>
      </c>
      <c r="I90" s="18">
        <f t="shared" si="23"/>
        <v>0</v>
      </c>
      <c r="J90" s="18">
        <f t="shared" si="23"/>
        <v>0</v>
      </c>
      <c r="K90" s="18">
        <f t="shared" si="23"/>
        <v>0</v>
      </c>
      <c r="L90" s="18">
        <f t="shared" si="23"/>
        <v>0</v>
      </c>
      <c r="M90" s="18">
        <f t="shared" si="23"/>
        <v>0</v>
      </c>
      <c r="N90" s="18">
        <f t="shared" si="23"/>
        <v>0</v>
      </c>
      <c r="O90" s="18">
        <f t="shared" si="23"/>
        <v>0</v>
      </c>
      <c r="P90" s="18">
        <f t="shared" si="23"/>
        <v>0</v>
      </c>
      <c r="Q90" s="18">
        <f t="shared" si="23"/>
        <v>0</v>
      </c>
      <c r="R90" s="18">
        <f t="shared" si="23"/>
        <v>0</v>
      </c>
      <c r="S90" s="18">
        <f t="shared" si="23"/>
        <v>0</v>
      </c>
      <c r="T90" s="18">
        <f t="shared" si="23"/>
        <v>0</v>
      </c>
      <c r="U90" s="18">
        <f t="shared" si="23"/>
        <v>0</v>
      </c>
      <c r="V90" s="18">
        <f t="shared" si="23"/>
        <v>0</v>
      </c>
      <c r="W90" s="18">
        <f t="shared" si="23"/>
        <v>0</v>
      </c>
      <c r="X90" s="18">
        <f t="shared" si="23"/>
        <v>0</v>
      </c>
      <c r="Y90" s="18">
        <f t="shared" si="23"/>
        <v>0</v>
      </c>
      <c r="Z90" s="18">
        <f t="shared" si="23"/>
        <v>0</v>
      </c>
      <c r="AA90" s="18">
        <f t="shared" si="23"/>
        <v>0</v>
      </c>
      <c r="AB90" s="18">
        <f t="shared" si="23"/>
        <v>0</v>
      </c>
      <c r="AC90" s="18">
        <f t="shared" si="23"/>
        <v>0</v>
      </c>
      <c r="AD90" s="18">
        <f t="shared" si="23"/>
        <v>0</v>
      </c>
    </row>
    <row r="91" spans="2:31" x14ac:dyDescent="0.25">
      <c r="B91" s="93" t="s">
        <v>131</v>
      </c>
      <c r="C91" s="18">
        <f t="shared" ref="C91:AD91" si="24">(C60-C28)/C28</f>
        <v>0</v>
      </c>
      <c r="D91" s="18">
        <f t="shared" si="24"/>
        <v>0</v>
      </c>
      <c r="E91" s="18">
        <f t="shared" si="24"/>
        <v>0</v>
      </c>
      <c r="F91" s="18">
        <f t="shared" si="24"/>
        <v>0</v>
      </c>
      <c r="G91" s="18">
        <f t="shared" si="24"/>
        <v>0</v>
      </c>
      <c r="H91" s="18">
        <f t="shared" si="24"/>
        <v>0</v>
      </c>
      <c r="I91" s="18">
        <f t="shared" si="24"/>
        <v>0</v>
      </c>
      <c r="J91" s="18">
        <f t="shared" si="24"/>
        <v>0</v>
      </c>
      <c r="K91" s="18">
        <f t="shared" si="24"/>
        <v>0</v>
      </c>
      <c r="L91" s="18">
        <f t="shared" si="24"/>
        <v>0</v>
      </c>
      <c r="M91" s="18">
        <f t="shared" si="24"/>
        <v>0</v>
      </c>
      <c r="N91" s="18">
        <f t="shared" si="24"/>
        <v>0</v>
      </c>
      <c r="O91" s="18">
        <f t="shared" si="24"/>
        <v>0</v>
      </c>
      <c r="P91" s="18">
        <f t="shared" si="24"/>
        <v>0</v>
      </c>
      <c r="Q91" s="18">
        <f t="shared" si="24"/>
        <v>0</v>
      </c>
      <c r="R91" s="18">
        <f t="shared" si="24"/>
        <v>0</v>
      </c>
      <c r="S91" s="18">
        <f t="shared" si="24"/>
        <v>2.9613855134129317E-2</v>
      </c>
      <c r="T91" s="18">
        <f t="shared" si="24"/>
        <v>-1.0568631570906161E-4</v>
      </c>
      <c r="U91" s="18">
        <f t="shared" si="24"/>
        <v>7.7687254187604776E-2</v>
      </c>
      <c r="V91" s="18">
        <f t="shared" si="24"/>
        <v>-3.3129592630701337E-3</v>
      </c>
      <c r="W91" s="18">
        <f t="shared" si="24"/>
        <v>4.7758325883354526E-2</v>
      </c>
      <c r="X91" s="18">
        <f t="shared" si="24"/>
        <v>-1.9572534521202327E-3</v>
      </c>
      <c r="Y91" s="18">
        <f t="shared" si="24"/>
        <v>1.1216656604932214E-2</v>
      </c>
      <c r="Z91" s="18">
        <f t="shared" si="24"/>
        <v>-3.4905665747303881E-2</v>
      </c>
      <c r="AA91" s="18">
        <f t="shared" si="24"/>
        <v>-3.6807385022679497E-3</v>
      </c>
      <c r="AB91" s="18">
        <f t="shared" si="24"/>
        <v>-3.7485837320674312E-3</v>
      </c>
      <c r="AC91" s="18">
        <f t="shared" si="24"/>
        <v>-3.3073879071143781E-3</v>
      </c>
      <c r="AD91" s="18">
        <f t="shared" si="24"/>
        <v>-3.1208282434952417E-3</v>
      </c>
    </row>
    <row r="92" spans="2:31" x14ac:dyDescent="0.25">
      <c r="B92" s="93" t="s">
        <v>130</v>
      </c>
      <c r="C92" s="18" t="s">
        <v>132</v>
      </c>
      <c r="D92" s="18" t="s">
        <v>132</v>
      </c>
      <c r="E92" s="18" t="s">
        <v>132</v>
      </c>
      <c r="F92" s="18" t="s">
        <v>132</v>
      </c>
      <c r="G92" s="18" t="s">
        <v>132</v>
      </c>
      <c r="H92" s="18" t="s">
        <v>132</v>
      </c>
      <c r="I92" s="18" t="s">
        <v>132</v>
      </c>
      <c r="J92" s="18" t="s">
        <v>132</v>
      </c>
      <c r="K92" s="18" t="s">
        <v>132</v>
      </c>
      <c r="L92" s="18" t="s">
        <v>132</v>
      </c>
      <c r="M92" s="18" t="s">
        <v>132</v>
      </c>
      <c r="N92" s="18" t="s">
        <v>132</v>
      </c>
      <c r="O92" s="18" t="s">
        <v>132</v>
      </c>
      <c r="P92" s="18" t="s">
        <v>132</v>
      </c>
      <c r="Q92" s="18" t="s">
        <v>132</v>
      </c>
      <c r="R92" s="18" t="s">
        <v>132</v>
      </c>
      <c r="S92" s="18" t="s">
        <v>132</v>
      </c>
      <c r="T92" s="18" t="s">
        <v>132</v>
      </c>
      <c r="U92" s="18" t="s">
        <v>132</v>
      </c>
      <c r="V92" s="18" t="s">
        <v>132</v>
      </c>
      <c r="W92" s="18" t="s">
        <v>132</v>
      </c>
      <c r="X92" s="18" t="s">
        <v>132</v>
      </c>
      <c r="Y92" s="18" t="s">
        <v>132</v>
      </c>
      <c r="Z92" s="18" t="s">
        <v>132</v>
      </c>
      <c r="AA92" s="18" t="s">
        <v>132</v>
      </c>
      <c r="AB92" s="18" t="s">
        <v>132</v>
      </c>
      <c r="AC92" s="18" t="s">
        <v>132</v>
      </c>
      <c r="AD92" s="18" t="s">
        <v>132</v>
      </c>
    </row>
    <row r="93" spans="2:31" ht="18" x14ac:dyDescent="0.35">
      <c r="B93" s="90" t="s">
        <v>178</v>
      </c>
      <c r="C93" s="19">
        <f>(C62-C30)/C30</f>
        <v>3.2019174764142636E-2</v>
      </c>
      <c r="D93" s="19">
        <f t="shared" ref="D93:AD93" si="25">(D62-D30)/D30</f>
        <v>3.3334211763152738E-2</v>
      </c>
      <c r="E93" s="19">
        <f t="shared" si="25"/>
        <v>2.0320169027739796E-2</v>
      </c>
      <c r="F93" s="19">
        <f t="shared" si="25"/>
        <v>9.3341556381592666E-2</v>
      </c>
      <c r="G93" s="19">
        <f t="shared" si="25"/>
        <v>-6.7641107323435845E-3</v>
      </c>
      <c r="H93" s="19">
        <f t="shared" si="25"/>
        <v>6.7670484409114412E-2</v>
      </c>
      <c r="I93" s="19">
        <f t="shared" si="25"/>
        <v>-3.5104406367447551E-3</v>
      </c>
      <c r="J93" s="19">
        <f t="shared" si="25"/>
        <v>4.0516365827304619E-2</v>
      </c>
      <c r="K93" s="19">
        <f t="shared" si="25"/>
        <v>4.2744508194494137E-3</v>
      </c>
      <c r="L93" s="19">
        <f t="shared" si="25"/>
        <v>3.0056593190125512E-2</v>
      </c>
      <c r="M93" s="19">
        <f t="shared" si="25"/>
        <v>-3.4482095368461363E-2</v>
      </c>
      <c r="N93" s="19">
        <f t="shared" si="25"/>
        <v>3.4988920101395378E-2</v>
      </c>
      <c r="O93" s="19">
        <f t="shared" si="25"/>
        <v>2.876406054282217E-2</v>
      </c>
      <c r="P93" s="19">
        <f t="shared" si="25"/>
        <v>1.0516347551753272E-2</v>
      </c>
      <c r="Q93" s="19">
        <f t="shared" si="25"/>
        <v>7.6485661982229711E-2</v>
      </c>
      <c r="R93" s="19">
        <f t="shared" si="25"/>
        <v>2.229129904395781E-2</v>
      </c>
      <c r="S93" s="19">
        <f t="shared" si="25"/>
        <v>-3.641472387761522E-2</v>
      </c>
      <c r="T93" s="19">
        <f t="shared" si="25"/>
        <v>8.3316400852676466E-3</v>
      </c>
      <c r="U93" s="19">
        <f t="shared" si="25"/>
        <v>-3.2751540637825143E-2</v>
      </c>
      <c r="V93" s="19">
        <f t="shared" si="25"/>
        <v>-5.5758116631420253E-2</v>
      </c>
      <c r="W93" s="19">
        <f t="shared" si="25"/>
        <v>3.9613018054993919E-2</v>
      </c>
      <c r="X93" s="19">
        <f t="shared" si="25"/>
        <v>4.4873206787696136E-2</v>
      </c>
      <c r="Y93" s="19">
        <f t="shared" si="25"/>
        <v>-2.9053925598025002E-2</v>
      </c>
      <c r="Z93" s="19">
        <f t="shared" si="25"/>
        <v>-5.3271422337234559E-2</v>
      </c>
      <c r="AA93" s="19">
        <f t="shared" si="25"/>
        <v>-4.6229125863077591E-3</v>
      </c>
      <c r="AB93" s="19">
        <f t="shared" si="25"/>
        <v>-4.4947606712324346E-2</v>
      </c>
      <c r="AC93" s="19">
        <f t="shared" si="25"/>
        <v>-0.10183253756227763</v>
      </c>
      <c r="AD93" s="19">
        <f t="shared" si="25"/>
        <v>-0.10989868021634118</v>
      </c>
      <c r="AE93" s="99">
        <f>AVERAGE(C93:AD93)</f>
        <v>2.6460374084220366E-3</v>
      </c>
    </row>
    <row r="121" spans="2:2" x14ac:dyDescent="0.25">
      <c r="B121" s="91" t="s">
        <v>195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AF75"/>
  <sheetViews>
    <sheetView zoomScale="75" zoomScaleNormal="75" workbookViewId="0">
      <pane ySplit="1" topLeftCell="A2" activePane="bottomLeft" state="frozen"/>
      <selection activeCell="I17" sqref="I17"/>
      <selection pane="bottomLeft" activeCell="I17" sqref="I17"/>
    </sheetView>
  </sheetViews>
  <sheetFormatPr defaultRowHeight="15" x14ac:dyDescent="0.2"/>
  <cols>
    <col min="1" max="1" width="4.28515625" style="5" customWidth="1"/>
    <col min="2" max="2" width="51.42578125" style="5" customWidth="1"/>
    <col min="3" max="26" width="9.42578125" style="5" customWidth="1"/>
    <col min="27" max="27" width="9.140625" style="5" bestFit="1" customWidth="1"/>
    <col min="28" max="30" width="10.28515625" style="5" bestFit="1" customWidth="1"/>
    <col min="31" max="31" width="6.85546875" style="5" bestFit="1" customWidth="1"/>
    <col min="32" max="16384" width="9.140625" style="5"/>
  </cols>
  <sheetData>
    <row r="1" spans="2:30" ht="15.75" customHeight="1" x14ac:dyDescent="0.2">
      <c r="B1" s="61" t="s">
        <v>159</v>
      </c>
    </row>
    <row r="2" spans="2:30" ht="18" x14ac:dyDescent="0.2">
      <c r="B2" s="11" t="s">
        <v>202</v>
      </c>
    </row>
    <row r="3" spans="2:30" ht="20.25" customHeight="1" x14ac:dyDescent="0.2">
      <c r="B3" s="4" t="s">
        <v>103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</row>
    <row r="4" spans="2:30" x14ac:dyDescent="0.2">
      <c r="B4" s="10" t="s">
        <v>146</v>
      </c>
      <c r="C4" s="67">
        <f t="shared" ref="C4:K4" si="0">SUM(C5,C6)</f>
        <v>1318.0750046457997</v>
      </c>
      <c r="D4" s="67">
        <f t="shared" si="0"/>
        <v>1398.5762396203297</v>
      </c>
      <c r="E4" s="67">
        <f t="shared" si="0"/>
        <v>1461.4329391711981</v>
      </c>
      <c r="F4" s="67">
        <f t="shared" si="0"/>
        <v>1510.5881268151277</v>
      </c>
      <c r="G4" s="67">
        <f t="shared" si="0"/>
        <v>1556.0660070268186</v>
      </c>
      <c r="H4" s="67">
        <f t="shared" si="0"/>
        <v>1592.759090270677</v>
      </c>
      <c r="I4" s="67">
        <f t="shared" si="0"/>
        <v>1471.8696106900713</v>
      </c>
      <c r="J4" s="67">
        <f t="shared" si="0"/>
        <v>1212.7245603159165</v>
      </c>
      <c r="K4" s="67">
        <f t="shared" si="0"/>
        <v>1263.4259964598352</v>
      </c>
      <c r="L4" s="67">
        <f>SUM(L5,L6)</f>
        <v>1261.2873970377814</v>
      </c>
      <c r="M4" s="67">
        <f t="shared" ref="M4:X4" si="1">SUM(M5,M6)</f>
        <v>1268.1637358600644</v>
      </c>
      <c r="N4" s="67">
        <f t="shared" si="1"/>
        <v>1364.4710203505408</v>
      </c>
      <c r="O4" s="67">
        <f t="shared" si="1"/>
        <v>1437.6433897413656</v>
      </c>
      <c r="P4" s="67">
        <f t="shared" si="1"/>
        <v>1457.1351738766382</v>
      </c>
      <c r="Q4" s="67">
        <f t="shared" si="1"/>
        <v>1190.8522842044663</v>
      </c>
      <c r="R4" s="67">
        <f t="shared" si="1"/>
        <v>1006.9985553870779</v>
      </c>
      <c r="S4" s="67">
        <f t="shared" si="1"/>
        <v>1049.2955470508382</v>
      </c>
      <c r="T4" s="67">
        <f t="shared" si="1"/>
        <v>615.99279973624368</v>
      </c>
      <c r="U4" s="67">
        <f t="shared" si="1"/>
        <v>463.84204329766396</v>
      </c>
      <c r="V4" s="67">
        <f t="shared" si="1"/>
        <v>284.8049081264104</v>
      </c>
      <c r="W4" s="67">
        <f t="shared" si="1"/>
        <v>278.64650733286254</v>
      </c>
      <c r="X4" s="67">
        <f t="shared" si="1"/>
        <v>381.56113356609893</v>
      </c>
      <c r="Y4" s="67">
        <f t="shared" ref="Y4:AD4" si="2">SUM(Y5,Y6)</f>
        <v>302.79154765173917</v>
      </c>
      <c r="Z4" s="67">
        <f t="shared" si="2"/>
        <v>460.96994317368149</v>
      </c>
      <c r="AA4" s="67">
        <f t="shared" si="2"/>
        <v>648.10107072438586</v>
      </c>
      <c r="AB4" s="67">
        <f t="shared" si="2"/>
        <v>742.15328369524184</v>
      </c>
      <c r="AC4" s="67">
        <f t="shared" si="2"/>
        <v>767.78374906097531</v>
      </c>
      <c r="AD4" s="67">
        <f t="shared" si="2"/>
        <v>741.80595378055932</v>
      </c>
    </row>
    <row r="5" spans="2:30" x14ac:dyDescent="0.2">
      <c r="B5" s="85" t="s">
        <v>147</v>
      </c>
      <c r="C5" s="67" t="s">
        <v>132</v>
      </c>
      <c r="D5" s="67" t="s">
        <v>132</v>
      </c>
      <c r="E5" s="67" t="s">
        <v>132</v>
      </c>
      <c r="F5" s="67" t="s">
        <v>132</v>
      </c>
      <c r="G5" s="67" t="s">
        <v>132</v>
      </c>
      <c r="H5" s="67" t="s">
        <v>132</v>
      </c>
      <c r="I5" s="67" t="s">
        <v>132</v>
      </c>
      <c r="J5" s="67" t="s">
        <v>132</v>
      </c>
      <c r="K5" s="67" t="s">
        <v>132</v>
      </c>
      <c r="L5" s="67">
        <v>1261.2873970377814</v>
      </c>
      <c r="M5" s="67">
        <v>1268.1637358600644</v>
      </c>
      <c r="N5" s="67">
        <v>1364.4710203505408</v>
      </c>
      <c r="O5" s="67">
        <v>1437.6433897413656</v>
      </c>
      <c r="P5" s="67">
        <v>1457.1351738766382</v>
      </c>
      <c r="Q5" s="67">
        <v>1190.8522842044663</v>
      </c>
      <c r="R5" s="67">
        <v>1006.9985553870779</v>
      </c>
      <c r="S5" s="67">
        <v>1049.2955470508382</v>
      </c>
      <c r="T5" s="67">
        <v>615.99279973624368</v>
      </c>
      <c r="U5" s="67">
        <v>463.84204329766396</v>
      </c>
      <c r="V5" s="67">
        <v>284.8049081264104</v>
      </c>
      <c r="W5" s="67">
        <v>278.64650733286254</v>
      </c>
      <c r="X5" s="67">
        <v>381.56113356609893</v>
      </c>
      <c r="Y5" s="67">
        <v>302.79154765173917</v>
      </c>
      <c r="Z5" s="67">
        <v>460.96994317368149</v>
      </c>
      <c r="AA5" s="67">
        <v>648.10107072438586</v>
      </c>
      <c r="AB5" s="67">
        <v>742.15328369524184</v>
      </c>
      <c r="AC5" s="67">
        <v>767.78374906097531</v>
      </c>
      <c r="AD5" s="67">
        <v>741.80595378055932</v>
      </c>
    </row>
    <row r="6" spans="2:30" x14ac:dyDescent="0.2">
      <c r="B6" s="85" t="s">
        <v>148</v>
      </c>
      <c r="C6" s="67">
        <v>1318.0750046457997</v>
      </c>
      <c r="D6" s="67">
        <v>1398.5762396203297</v>
      </c>
      <c r="E6" s="67">
        <v>1461.4329391711981</v>
      </c>
      <c r="F6" s="67">
        <v>1510.5881268151277</v>
      </c>
      <c r="G6" s="67">
        <v>1556.0660070268186</v>
      </c>
      <c r="H6" s="67">
        <v>1592.759090270677</v>
      </c>
      <c r="I6" s="67">
        <v>1471.8696106900713</v>
      </c>
      <c r="J6" s="67">
        <v>1212.7245603159165</v>
      </c>
      <c r="K6" s="67">
        <v>1263.4259964598352</v>
      </c>
      <c r="L6" s="67" t="s">
        <v>233</v>
      </c>
      <c r="M6" s="67" t="s">
        <v>233</v>
      </c>
      <c r="N6" s="67" t="s">
        <v>233</v>
      </c>
      <c r="O6" s="67" t="s">
        <v>233</v>
      </c>
      <c r="P6" s="67" t="s">
        <v>233</v>
      </c>
      <c r="Q6" s="67" t="s">
        <v>233</v>
      </c>
      <c r="R6" s="67" t="s">
        <v>233</v>
      </c>
      <c r="S6" s="67" t="s">
        <v>233</v>
      </c>
      <c r="T6" s="67" t="s">
        <v>233</v>
      </c>
      <c r="U6" s="67" t="s">
        <v>233</v>
      </c>
      <c r="V6" s="67" t="s">
        <v>233</v>
      </c>
      <c r="W6" s="67" t="s">
        <v>233</v>
      </c>
      <c r="X6" s="67" t="s">
        <v>233</v>
      </c>
      <c r="Y6" s="67" t="s">
        <v>233</v>
      </c>
      <c r="Z6" s="67" t="s">
        <v>233</v>
      </c>
      <c r="AA6" s="67" t="s">
        <v>233</v>
      </c>
      <c r="AB6" s="67" t="s">
        <v>233</v>
      </c>
      <c r="AC6" s="67" t="s">
        <v>233</v>
      </c>
      <c r="AD6" s="67" t="s">
        <v>233</v>
      </c>
    </row>
    <row r="7" spans="2:30" x14ac:dyDescent="0.2">
      <c r="B7" s="10" t="s">
        <v>149</v>
      </c>
      <c r="C7" s="67" t="s">
        <v>132</v>
      </c>
      <c r="D7" s="67" t="s">
        <v>132</v>
      </c>
      <c r="E7" s="67" t="s">
        <v>132</v>
      </c>
      <c r="F7" s="67" t="s">
        <v>132</v>
      </c>
      <c r="G7" s="67" t="s">
        <v>132</v>
      </c>
      <c r="H7" s="67" t="s">
        <v>132</v>
      </c>
      <c r="I7" s="67" t="s">
        <v>132</v>
      </c>
      <c r="J7" s="67" t="s">
        <v>132</v>
      </c>
      <c r="K7" s="67" t="s">
        <v>132</v>
      </c>
      <c r="L7" s="67" t="s">
        <v>132</v>
      </c>
      <c r="M7" s="67" t="s">
        <v>132</v>
      </c>
      <c r="N7" s="67">
        <v>3.8134041600000002</v>
      </c>
      <c r="O7" s="67">
        <v>5.8339097599999992</v>
      </c>
      <c r="P7" s="67">
        <v>8.11426816</v>
      </c>
      <c r="Q7" s="67">
        <v>8.5036185599999996</v>
      </c>
      <c r="R7" s="67">
        <v>13.767910399999998</v>
      </c>
      <c r="S7" s="67">
        <v>13.70170368</v>
      </c>
      <c r="T7" s="67">
        <v>12.484254719999999</v>
      </c>
      <c r="U7" s="67">
        <v>16.44053504</v>
      </c>
      <c r="V7" s="67">
        <v>21.072775679999999</v>
      </c>
      <c r="W7" s="67">
        <v>20.991303680000001</v>
      </c>
      <c r="X7" s="67">
        <v>22.911470080000001</v>
      </c>
      <c r="Y7" s="67">
        <v>22.413890559999999</v>
      </c>
      <c r="Z7" s="67">
        <v>22.730516479999999</v>
      </c>
      <c r="AA7" s="67">
        <v>19.298229759999998</v>
      </c>
      <c r="AB7" s="67">
        <v>20.662671360000001</v>
      </c>
      <c r="AC7" s="67">
        <v>19.890316800000001</v>
      </c>
      <c r="AD7" s="67">
        <v>18.827578880000001</v>
      </c>
    </row>
    <row r="8" spans="2:30" x14ac:dyDescent="0.2">
      <c r="B8" s="10" t="s">
        <v>150</v>
      </c>
      <c r="C8" s="67">
        <f t="shared" ref="C8:X8" si="3">SUM(C9:C10)</f>
        <v>92.482933794854631</v>
      </c>
      <c r="D8" s="67">
        <f t="shared" si="3"/>
        <v>92.835797327953671</v>
      </c>
      <c r="E8" s="67">
        <f t="shared" si="3"/>
        <v>93.2921760691396</v>
      </c>
      <c r="F8" s="67">
        <f t="shared" si="3"/>
        <v>93.712305908900987</v>
      </c>
      <c r="G8" s="67">
        <f t="shared" si="3"/>
        <v>94.07075481617008</v>
      </c>
      <c r="H8" s="67">
        <f t="shared" si="3"/>
        <v>94.428560845102794</v>
      </c>
      <c r="I8" s="67">
        <f t="shared" si="3"/>
        <v>94.297846985895447</v>
      </c>
      <c r="J8" s="67">
        <f t="shared" si="3"/>
        <v>80.997628875205322</v>
      </c>
      <c r="K8" s="67">
        <f t="shared" si="3"/>
        <v>63.127772613352249</v>
      </c>
      <c r="L8" s="67">
        <f t="shared" si="3"/>
        <v>71.095652745846323</v>
      </c>
      <c r="M8" s="67">
        <f t="shared" si="3"/>
        <v>75.832476701115922</v>
      </c>
      <c r="N8" s="67">
        <f t="shared" si="3"/>
        <v>85.173155612477984</v>
      </c>
      <c r="O8" s="67">
        <f t="shared" si="3"/>
        <v>112.04929465665865</v>
      </c>
      <c r="P8" s="67">
        <f t="shared" si="3"/>
        <v>159.28383269831676</v>
      </c>
      <c r="Q8" s="67">
        <f t="shared" si="3"/>
        <v>148.35977118883207</v>
      </c>
      <c r="R8" s="67">
        <f t="shared" si="3"/>
        <v>131.18767284423865</v>
      </c>
      <c r="S8" s="67">
        <f t="shared" si="3"/>
        <v>128.30584769386573</v>
      </c>
      <c r="T8" s="67">
        <f t="shared" si="3"/>
        <v>83.691154435882311</v>
      </c>
      <c r="U8" s="67">
        <f t="shared" si="3"/>
        <v>62.64470304056475</v>
      </c>
      <c r="V8" s="67">
        <f t="shared" si="3"/>
        <v>64.112140570243128</v>
      </c>
      <c r="W8" s="67">
        <f t="shared" si="3"/>
        <v>55.628310851594627</v>
      </c>
      <c r="X8" s="67">
        <f t="shared" si="3"/>
        <v>43.336563836211944</v>
      </c>
      <c r="Y8" s="67">
        <f t="shared" ref="Y8:AD8" si="4">SUM(Y9:Y10)</f>
        <v>46.111270438184967</v>
      </c>
      <c r="Z8" s="67">
        <f t="shared" si="4"/>
        <v>43.57463926309029</v>
      </c>
      <c r="AA8" s="67">
        <f t="shared" si="4"/>
        <v>39.141593794662299</v>
      </c>
      <c r="AB8" s="67">
        <f t="shared" si="4"/>
        <v>39.647531995978412</v>
      </c>
      <c r="AC8" s="67">
        <f t="shared" si="4"/>
        <v>22.386959399049076</v>
      </c>
      <c r="AD8" s="67">
        <f t="shared" si="4"/>
        <v>24.615690665815734</v>
      </c>
    </row>
    <row r="9" spans="2:30" x14ac:dyDescent="0.2">
      <c r="B9" s="85" t="s">
        <v>151</v>
      </c>
      <c r="C9" s="67">
        <v>83.803722375999982</v>
      </c>
      <c r="D9" s="67">
        <v>83.803722375999982</v>
      </c>
      <c r="E9" s="67">
        <v>83.803722375999982</v>
      </c>
      <c r="F9" s="67">
        <v>83.803722375999982</v>
      </c>
      <c r="G9" s="67">
        <v>83.803722375999982</v>
      </c>
      <c r="H9" s="67">
        <v>83.803722375999982</v>
      </c>
      <c r="I9" s="67">
        <v>83.803722375999982</v>
      </c>
      <c r="J9" s="67">
        <v>70.167318347999995</v>
      </c>
      <c r="K9" s="67">
        <v>52.981074319999998</v>
      </c>
      <c r="L9" s="67">
        <v>56.122010493333327</v>
      </c>
      <c r="M9" s="67">
        <v>59.262946666666657</v>
      </c>
      <c r="N9" s="67">
        <v>63.680999340666659</v>
      </c>
      <c r="O9" s="67">
        <v>64.685506286666666</v>
      </c>
      <c r="P9" s="67">
        <v>97.253458627333345</v>
      </c>
      <c r="Q9" s="67">
        <v>110.86615747666667</v>
      </c>
      <c r="R9" s="67">
        <v>107.35038316566668</v>
      </c>
      <c r="S9" s="67">
        <v>103.83460885466668</v>
      </c>
      <c r="T9" s="67">
        <v>82.87923091333333</v>
      </c>
      <c r="U9" s="67">
        <v>61.923852972000006</v>
      </c>
      <c r="V9" s="67">
        <v>63.346163692000012</v>
      </c>
      <c r="W9" s="67">
        <v>54.038424109496908</v>
      </c>
      <c r="X9" s="67">
        <v>37.380103609999992</v>
      </c>
      <c r="Y9" s="67">
        <v>44.829456006000008</v>
      </c>
      <c r="Z9" s="67">
        <v>42.80266323</v>
      </c>
      <c r="AA9" s="67">
        <v>38.879456160666678</v>
      </c>
      <c r="AB9" s="67">
        <v>39.386154354666672</v>
      </c>
      <c r="AC9" s="67">
        <v>22.188047232000006</v>
      </c>
      <c r="AD9" s="67">
        <v>24.416778498766664</v>
      </c>
    </row>
    <row r="10" spans="2:30" x14ac:dyDescent="0.2">
      <c r="B10" s="85" t="s">
        <v>152</v>
      </c>
      <c r="C10" s="67">
        <v>8.6792114188546474</v>
      </c>
      <c r="D10" s="67">
        <v>9.0320749519536943</v>
      </c>
      <c r="E10" s="67">
        <v>9.4884536931396131</v>
      </c>
      <c r="F10" s="67">
        <v>9.9085835329010123</v>
      </c>
      <c r="G10" s="67">
        <v>10.267032440170091</v>
      </c>
      <c r="H10" s="67">
        <v>10.624838469102816</v>
      </c>
      <c r="I10" s="67">
        <v>10.494124609895469</v>
      </c>
      <c r="J10" s="67">
        <v>10.830310527205327</v>
      </c>
      <c r="K10" s="67">
        <v>10.146698293352253</v>
      </c>
      <c r="L10" s="67">
        <v>14.973642252512997</v>
      </c>
      <c r="M10" s="67">
        <v>16.569530034449272</v>
      </c>
      <c r="N10" s="67">
        <v>21.492156271811329</v>
      </c>
      <c r="O10" s="67">
        <v>47.363788369991973</v>
      </c>
      <c r="P10" s="67">
        <v>62.030374070983406</v>
      </c>
      <c r="Q10" s="67">
        <v>37.493613712165406</v>
      </c>
      <c r="R10" s="67">
        <v>23.83728967857197</v>
      </c>
      <c r="S10" s="67">
        <v>24.471238839199046</v>
      </c>
      <c r="T10" s="67">
        <v>0.81192352254897493</v>
      </c>
      <c r="U10" s="67">
        <v>0.72085006856474154</v>
      </c>
      <c r="V10" s="67">
        <v>0.765976878243111</v>
      </c>
      <c r="W10" s="67">
        <v>1.5898867420977181</v>
      </c>
      <c r="X10" s="67">
        <v>5.9564602262119539</v>
      </c>
      <c r="Y10" s="67">
        <v>1.2818144321849563</v>
      </c>
      <c r="Z10" s="67">
        <v>0.77197603309028839</v>
      </c>
      <c r="AA10" s="67">
        <v>0.2621376339956209</v>
      </c>
      <c r="AB10" s="67">
        <v>0.26137764131173913</v>
      </c>
      <c r="AC10" s="67">
        <v>0.19891216704907028</v>
      </c>
      <c r="AD10" s="67">
        <v>0.19891216704907028</v>
      </c>
    </row>
    <row r="11" spans="2:30" x14ac:dyDescent="0.2">
      <c r="B11" s="10" t="s">
        <v>153</v>
      </c>
      <c r="C11" s="67">
        <f>C12</f>
        <v>136.24246125903687</v>
      </c>
      <c r="D11" s="67">
        <f t="shared" ref="D11:AD11" si="5">D12</f>
        <v>136.35292487947538</v>
      </c>
      <c r="E11" s="67">
        <f t="shared" si="5"/>
        <v>138.1350415155589</v>
      </c>
      <c r="F11" s="67">
        <f t="shared" si="5"/>
        <v>138.22474652174972</v>
      </c>
      <c r="G11" s="67">
        <f t="shared" si="5"/>
        <v>136.65847232478484</v>
      </c>
      <c r="H11" s="67">
        <f t="shared" si="5"/>
        <v>135.82943480054763</v>
      </c>
      <c r="I11" s="67">
        <f t="shared" si="5"/>
        <v>136.00608590157566</v>
      </c>
      <c r="J11" s="67">
        <f t="shared" si="5"/>
        <v>135.18615464589334</v>
      </c>
      <c r="K11" s="67">
        <f t="shared" si="5"/>
        <v>145.47812247761419</v>
      </c>
      <c r="L11" s="67">
        <f t="shared" si="5"/>
        <v>144.89987634914675</v>
      </c>
      <c r="M11" s="67">
        <f t="shared" si="5"/>
        <v>145.09695092841093</v>
      </c>
      <c r="N11" s="67">
        <f t="shared" si="5"/>
        <v>148.38402742432575</v>
      </c>
      <c r="O11" s="67">
        <f t="shared" si="5"/>
        <v>152.07503582110829</v>
      </c>
      <c r="P11" s="67">
        <f t="shared" si="5"/>
        <v>138.56564836748166</v>
      </c>
      <c r="Q11" s="67">
        <f t="shared" si="5"/>
        <v>136.48845362276316</v>
      </c>
      <c r="R11" s="67">
        <f t="shared" si="5"/>
        <v>138.72403146157541</v>
      </c>
      <c r="S11" s="67">
        <f t="shared" si="5"/>
        <v>135.0942057968067</v>
      </c>
      <c r="T11" s="67">
        <f t="shared" si="5"/>
        <v>136.34045531548622</v>
      </c>
      <c r="U11" s="67">
        <f t="shared" si="5"/>
        <v>144.45865873252731</v>
      </c>
      <c r="V11" s="67">
        <f t="shared" si="5"/>
        <v>145.21538137198615</v>
      </c>
      <c r="W11" s="67">
        <f t="shared" si="5"/>
        <v>144.45661811879282</v>
      </c>
      <c r="X11" s="67">
        <f t="shared" si="5"/>
        <v>142.9618190039364</v>
      </c>
      <c r="Y11" s="67">
        <f t="shared" si="5"/>
        <v>143.77209600435555</v>
      </c>
      <c r="Z11" s="67">
        <f t="shared" si="5"/>
        <v>143.7584021613938</v>
      </c>
      <c r="AA11" s="67">
        <f t="shared" si="5"/>
        <v>145.930239336471</v>
      </c>
      <c r="AB11" s="67">
        <f t="shared" si="5"/>
        <v>146.28633179638013</v>
      </c>
      <c r="AC11" s="67">
        <f t="shared" si="5"/>
        <v>147.11925484995513</v>
      </c>
      <c r="AD11" s="67">
        <f t="shared" si="5"/>
        <v>148.15282980474126</v>
      </c>
    </row>
    <row r="12" spans="2:30" x14ac:dyDescent="0.2">
      <c r="B12" s="85" t="s">
        <v>154</v>
      </c>
      <c r="C12" s="67">
        <v>136.24246125903687</v>
      </c>
      <c r="D12" s="67">
        <v>136.35292487947538</v>
      </c>
      <c r="E12" s="67">
        <v>138.1350415155589</v>
      </c>
      <c r="F12" s="67">
        <v>138.22474652174972</v>
      </c>
      <c r="G12" s="67">
        <v>136.65847232478484</v>
      </c>
      <c r="H12" s="67">
        <v>135.82943480054763</v>
      </c>
      <c r="I12" s="67">
        <v>136.00608590157566</v>
      </c>
      <c r="J12" s="67">
        <v>135.18615464589334</v>
      </c>
      <c r="K12" s="67">
        <v>145.47812247761419</v>
      </c>
      <c r="L12" s="67">
        <v>144.89987634914675</v>
      </c>
      <c r="M12" s="67">
        <v>145.09695092841093</v>
      </c>
      <c r="N12" s="67">
        <v>148.38402742432575</v>
      </c>
      <c r="O12" s="67">
        <v>152.07503582110829</v>
      </c>
      <c r="P12" s="67">
        <v>138.56564836748166</v>
      </c>
      <c r="Q12" s="67">
        <v>136.48845362276316</v>
      </c>
      <c r="R12" s="67">
        <v>138.72403146157541</v>
      </c>
      <c r="S12" s="67">
        <v>135.0942057968067</v>
      </c>
      <c r="T12" s="67">
        <v>136.34045531548622</v>
      </c>
      <c r="U12" s="67">
        <v>144.45865873252731</v>
      </c>
      <c r="V12" s="67">
        <v>145.21538137198615</v>
      </c>
      <c r="W12" s="67">
        <v>144.45661811879282</v>
      </c>
      <c r="X12" s="67">
        <v>142.9618190039364</v>
      </c>
      <c r="Y12" s="67">
        <v>143.77209600435555</v>
      </c>
      <c r="Z12" s="67">
        <v>143.7584021613938</v>
      </c>
      <c r="AA12" s="67">
        <v>145.930239336471</v>
      </c>
      <c r="AB12" s="67">
        <v>146.28633179638013</v>
      </c>
      <c r="AC12" s="67">
        <v>147.11925484995513</v>
      </c>
      <c r="AD12" s="67">
        <v>148.15282980474126</v>
      </c>
    </row>
    <row r="13" spans="2:30" x14ac:dyDescent="0.2">
      <c r="B13" s="85" t="s">
        <v>155</v>
      </c>
      <c r="C13" s="67" t="s">
        <v>233</v>
      </c>
      <c r="D13" s="67" t="s">
        <v>233</v>
      </c>
      <c r="E13" s="67" t="s">
        <v>233</v>
      </c>
      <c r="F13" s="67" t="s">
        <v>233</v>
      </c>
      <c r="G13" s="67" t="s">
        <v>233</v>
      </c>
      <c r="H13" s="67" t="s">
        <v>233</v>
      </c>
      <c r="I13" s="67" t="s">
        <v>233</v>
      </c>
      <c r="J13" s="67" t="s">
        <v>233</v>
      </c>
      <c r="K13" s="67" t="s">
        <v>233</v>
      </c>
      <c r="L13" s="67" t="s">
        <v>233</v>
      </c>
      <c r="M13" s="67" t="s">
        <v>233</v>
      </c>
      <c r="N13" s="67" t="s">
        <v>233</v>
      </c>
      <c r="O13" s="67" t="s">
        <v>233</v>
      </c>
      <c r="P13" s="67" t="s">
        <v>233</v>
      </c>
      <c r="Q13" s="67" t="s">
        <v>233</v>
      </c>
      <c r="R13" s="67" t="s">
        <v>233</v>
      </c>
      <c r="S13" s="67" t="s">
        <v>233</v>
      </c>
      <c r="T13" s="67" t="s">
        <v>233</v>
      </c>
      <c r="U13" s="67" t="s">
        <v>233</v>
      </c>
      <c r="V13" s="67" t="s">
        <v>233</v>
      </c>
      <c r="W13" s="67" t="s">
        <v>233</v>
      </c>
      <c r="X13" s="67" t="s">
        <v>233</v>
      </c>
      <c r="Y13" s="67" t="s">
        <v>233</v>
      </c>
      <c r="Z13" s="67" t="s">
        <v>233</v>
      </c>
      <c r="AA13" s="67" t="s">
        <v>233</v>
      </c>
      <c r="AB13" s="67" t="s">
        <v>233</v>
      </c>
      <c r="AC13" s="67" t="s">
        <v>233</v>
      </c>
      <c r="AD13" s="67" t="s">
        <v>233</v>
      </c>
    </row>
    <row r="14" spans="2:30" ht="18" x14ac:dyDescent="0.2">
      <c r="B14" s="9" t="s">
        <v>210</v>
      </c>
      <c r="C14" s="68">
        <f>C4+C8+C11</f>
        <v>1546.8003996996913</v>
      </c>
      <c r="D14" s="68">
        <f t="shared" ref="D14:M14" si="6">D4+D8+D11</f>
        <v>1627.7649618277587</v>
      </c>
      <c r="E14" s="68">
        <f t="shared" si="6"/>
        <v>1692.8601567558967</v>
      </c>
      <c r="F14" s="68">
        <f t="shared" si="6"/>
        <v>1742.5251792457784</v>
      </c>
      <c r="G14" s="68">
        <f t="shared" si="6"/>
        <v>1786.7952341677737</v>
      </c>
      <c r="H14" s="68">
        <f t="shared" si="6"/>
        <v>1823.0170859163275</v>
      </c>
      <c r="I14" s="68">
        <f t="shared" si="6"/>
        <v>1702.1735435775424</v>
      </c>
      <c r="J14" s="68">
        <f t="shared" si="6"/>
        <v>1428.9083438370151</v>
      </c>
      <c r="K14" s="68">
        <f t="shared" si="6"/>
        <v>1472.0318915508019</v>
      </c>
      <c r="L14" s="68">
        <f t="shared" si="6"/>
        <v>1477.2829261327745</v>
      </c>
      <c r="M14" s="68">
        <f t="shared" si="6"/>
        <v>1489.0931634895912</v>
      </c>
      <c r="N14" s="68">
        <f>N4+N7+N8+N11</f>
        <v>1601.8416075473444</v>
      </c>
      <c r="O14" s="68">
        <f t="shared" ref="O14:X14" si="7">O4+O7+O8+O11</f>
        <v>1707.6016299791327</v>
      </c>
      <c r="P14" s="68">
        <f t="shared" si="7"/>
        <v>1763.0989231024364</v>
      </c>
      <c r="Q14" s="68">
        <f t="shared" si="7"/>
        <v>1484.2041275760616</v>
      </c>
      <c r="R14" s="68">
        <f t="shared" si="7"/>
        <v>1290.6781700928918</v>
      </c>
      <c r="S14" s="68">
        <f t="shared" si="7"/>
        <v>1326.3973042215107</v>
      </c>
      <c r="T14" s="68">
        <f t="shared" si="7"/>
        <v>848.50866420761213</v>
      </c>
      <c r="U14" s="68">
        <f t="shared" si="7"/>
        <v>687.385940110756</v>
      </c>
      <c r="V14" s="68">
        <f t="shared" si="7"/>
        <v>515.20520574863963</v>
      </c>
      <c r="W14" s="68">
        <f t="shared" si="7"/>
        <v>499.72273998324999</v>
      </c>
      <c r="X14" s="68">
        <f t="shared" si="7"/>
        <v>590.77098648624724</v>
      </c>
      <c r="Y14" s="68">
        <f t="shared" ref="Y14:AD14" si="8">Y4+Y7+Y8+Y11</f>
        <v>515.08880465427978</v>
      </c>
      <c r="Z14" s="68">
        <f t="shared" si="8"/>
        <v>671.0335010781655</v>
      </c>
      <c r="AA14" s="68">
        <f t="shared" si="8"/>
        <v>852.47113361551919</v>
      </c>
      <c r="AB14" s="68">
        <f t="shared" si="8"/>
        <v>948.74981884760041</v>
      </c>
      <c r="AC14" s="68">
        <f t="shared" si="8"/>
        <v>957.18028010997955</v>
      </c>
      <c r="AD14" s="68">
        <f t="shared" si="8"/>
        <v>933.4020531311163</v>
      </c>
    </row>
    <row r="15" spans="2:30" x14ac:dyDescent="0.2">
      <c r="B15" s="62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</row>
    <row r="16" spans="2:30" x14ac:dyDescent="0.2">
      <c r="B16" s="61" t="s">
        <v>163</v>
      </c>
    </row>
    <row r="17" spans="2:30" ht="18" x14ac:dyDescent="0.2">
      <c r="B17" s="11" t="s">
        <v>203</v>
      </c>
    </row>
    <row r="18" spans="2:30" x14ac:dyDescent="0.2">
      <c r="B18" s="4" t="s">
        <v>103</v>
      </c>
      <c r="C18" s="4">
        <v>1990</v>
      </c>
      <c r="D18" s="4">
        <v>1991</v>
      </c>
      <c r="E18" s="4">
        <v>1992</v>
      </c>
      <c r="F18" s="4">
        <v>1993</v>
      </c>
      <c r="G18" s="4">
        <v>1994</v>
      </c>
      <c r="H18" s="4">
        <v>1995</v>
      </c>
      <c r="I18" s="4">
        <v>1996</v>
      </c>
      <c r="J18" s="4">
        <v>1997</v>
      </c>
      <c r="K18" s="4">
        <v>1998</v>
      </c>
      <c r="L18" s="4">
        <v>1999</v>
      </c>
      <c r="M18" s="4">
        <v>2000</v>
      </c>
      <c r="N18" s="4">
        <v>2001</v>
      </c>
      <c r="O18" s="4">
        <v>2002</v>
      </c>
      <c r="P18" s="4">
        <v>2003</v>
      </c>
      <c r="Q18" s="4">
        <v>2004</v>
      </c>
      <c r="R18" s="4">
        <v>2005</v>
      </c>
      <c r="S18" s="4">
        <v>2006</v>
      </c>
      <c r="T18" s="4">
        <v>2007</v>
      </c>
      <c r="U18" s="4">
        <v>2008</v>
      </c>
      <c r="V18" s="4">
        <v>2009</v>
      </c>
      <c r="W18" s="4">
        <v>2010</v>
      </c>
      <c r="X18" s="4">
        <v>2011</v>
      </c>
      <c r="Y18" s="4">
        <v>2012</v>
      </c>
      <c r="Z18" s="4">
        <v>2013</v>
      </c>
      <c r="AA18" s="4">
        <v>2014</v>
      </c>
      <c r="AB18" s="4">
        <v>2015</v>
      </c>
      <c r="AC18" s="4">
        <v>2016</v>
      </c>
      <c r="AD18" s="4">
        <v>2017</v>
      </c>
    </row>
    <row r="19" spans="2:30" x14ac:dyDescent="0.2">
      <c r="B19" s="10" t="s">
        <v>146</v>
      </c>
      <c r="C19" s="67">
        <f>SUM(C20,C21)</f>
        <v>1318.0750046457997</v>
      </c>
      <c r="D19" s="67">
        <f t="shared" ref="D19:AA19" si="9">SUM(D20,D21)</f>
        <v>1398.5762396203297</v>
      </c>
      <c r="E19" s="67">
        <f t="shared" si="9"/>
        <v>1461.4329391711981</v>
      </c>
      <c r="F19" s="67">
        <f t="shared" si="9"/>
        <v>1510.5881268151277</v>
      </c>
      <c r="G19" s="67">
        <f t="shared" si="9"/>
        <v>1556.0660070268186</v>
      </c>
      <c r="H19" s="67">
        <f t="shared" si="9"/>
        <v>1592.759090270677</v>
      </c>
      <c r="I19" s="67">
        <f t="shared" si="9"/>
        <v>1471.8696106900713</v>
      </c>
      <c r="J19" s="67">
        <f t="shared" si="9"/>
        <v>1212.7245603159165</v>
      </c>
      <c r="K19" s="67">
        <f t="shared" si="9"/>
        <v>1263.4259964598352</v>
      </c>
      <c r="L19" s="67">
        <f t="shared" si="9"/>
        <v>1261.2873970377814</v>
      </c>
      <c r="M19" s="67">
        <f t="shared" si="9"/>
        <v>1268.1637358600644</v>
      </c>
      <c r="N19" s="67">
        <f t="shared" si="9"/>
        <v>1364.4710203505408</v>
      </c>
      <c r="O19" s="67">
        <f t="shared" si="9"/>
        <v>1437.6433897413656</v>
      </c>
      <c r="P19" s="67">
        <f t="shared" si="9"/>
        <v>1457.1351738766382</v>
      </c>
      <c r="Q19" s="67">
        <f t="shared" si="9"/>
        <v>1190.8522842044663</v>
      </c>
      <c r="R19" s="67">
        <f t="shared" si="9"/>
        <v>1006.9985553870779</v>
      </c>
      <c r="S19" s="67">
        <f t="shared" si="9"/>
        <v>1049.2955470508382</v>
      </c>
      <c r="T19" s="67">
        <f t="shared" si="9"/>
        <v>615.99279973624368</v>
      </c>
      <c r="U19" s="67">
        <f t="shared" si="9"/>
        <v>463.84204329766396</v>
      </c>
      <c r="V19" s="67">
        <f t="shared" si="9"/>
        <v>284.8049081264104</v>
      </c>
      <c r="W19" s="67">
        <f t="shared" si="9"/>
        <v>278.64650733286254</v>
      </c>
      <c r="X19" s="67">
        <f t="shared" si="9"/>
        <v>381.56113356609893</v>
      </c>
      <c r="Y19" s="67">
        <f t="shared" si="9"/>
        <v>302.79154765173917</v>
      </c>
      <c r="Z19" s="67">
        <f t="shared" si="9"/>
        <v>460.96994317368149</v>
      </c>
      <c r="AA19" s="67">
        <f t="shared" si="9"/>
        <v>648.10107072438586</v>
      </c>
      <c r="AB19" s="67">
        <f>SUM(AB20,AB21)</f>
        <v>726.92670538507707</v>
      </c>
      <c r="AC19" s="67">
        <f>SUM(AC20,AC21)</f>
        <v>749.56085926208698</v>
      </c>
      <c r="AD19" s="67">
        <f>SUM(AD20,AD21)</f>
        <v>717.90523816711902</v>
      </c>
    </row>
    <row r="20" spans="2:30" x14ac:dyDescent="0.2">
      <c r="B20" s="85" t="s">
        <v>147</v>
      </c>
      <c r="C20" s="67" t="s">
        <v>132</v>
      </c>
      <c r="D20" s="67" t="s">
        <v>132</v>
      </c>
      <c r="E20" s="67" t="s">
        <v>132</v>
      </c>
      <c r="F20" s="67" t="s">
        <v>132</v>
      </c>
      <c r="G20" s="67" t="s">
        <v>132</v>
      </c>
      <c r="H20" s="67" t="s">
        <v>132</v>
      </c>
      <c r="I20" s="67" t="s">
        <v>132</v>
      </c>
      <c r="J20" s="67" t="s">
        <v>132</v>
      </c>
      <c r="K20" s="67" t="s">
        <v>132</v>
      </c>
      <c r="L20" s="67">
        <v>1261.2873970377814</v>
      </c>
      <c r="M20" s="67">
        <v>1268.1637358600644</v>
      </c>
      <c r="N20" s="67">
        <v>1364.4710203505408</v>
      </c>
      <c r="O20" s="67">
        <v>1437.6433897413656</v>
      </c>
      <c r="P20" s="67">
        <v>1457.1351738766382</v>
      </c>
      <c r="Q20" s="67">
        <v>1190.8522842044663</v>
      </c>
      <c r="R20" s="67">
        <v>1006.9985553870779</v>
      </c>
      <c r="S20" s="67">
        <v>1049.2955470508382</v>
      </c>
      <c r="T20" s="67">
        <v>615.99279973624368</v>
      </c>
      <c r="U20" s="67">
        <v>463.84204329766396</v>
      </c>
      <c r="V20" s="67">
        <v>284.8049081264104</v>
      </c>
      <c r="W20" s="67">
        <v>278.64650733286254</v>
      </c>
      <c r="X20" s="67">
        <v>381.56113356609893</v>
      </c>
      <c r="Y20" s="67">
        <v>302.79154765173917</v>
      </c>
      <c r="Z20" s="67">
        <v>460.96994317368149</v>
      </c>
      <c r="AA20" s="67">
        <v>648.10107072438586</v>
      </c>
      <c r="AB20" s="67">
        <v>726.92670538507707</v>
      </c>
      <c r="AC20" s="67">
        <v>749.56085926208698</v>
      </c>
      <c r="AD20" s="67">
        <v>717.90523816711902</v>
      </c>
    </row>
    <row r="21" spans="2:30" x14ac:dyDescent="0.2">
      <c r="B21" s="85" t="s">
        <v>148</v>
      </c>
      <c r="C21" s="67">
        <v>1318.0750046457997</v>
      </c>
      <c r="D21" s="67">
        <v>1398.5762396203297</v>
      </c>
      <c r="E21" s="67">
        <v>1461.4329391711981</v>
      </c>
      <c r="F21" s="67">
        <v>1510.5881268151277</v>
      </c>
      <c r="G21" s="67">
        <v>1556.0660070268186</v>
      </c>
      <c r="H21" s="67">
        <v>1592.759090270677</v>
      </c>
      <c r="I21" s="67">
        <v>1471.8696106900713</v>
      </c>
      <c r="J21" s="67">
        <v>1212.7245603159165</v>
      </c>
      <c r="K21" s="67">
        <v>1263.4259964598352</v>
      </c>
      <c r="L21" s="67" t="s">
        <v>233</v>
      </c>
      <c r="M21" s="67" t="s">
        <v>233</v>
      </c>
      <c r="N21" s="67" t="s">
        <v>233</v>
      </c>
      <c r="O21" s="67" t="s">
        <v>233</v>
      </c>
      <c r="P21" s="67" t="s">
        <v>233</v>
      </c>
      <c r="Q21" s="67" t="s">
        <v>233</v>
      </c>
      <c r="R21" s="67" t="s">
        <v>233</v>
      </c>
      <c r="S21" s="67" t="s">
        <v>233</v>
      </c>
      <c r="T21" s="67" t="s">
        <v>233</v>
      </c>
      <c r="U21" s="67" t="s">
        <v>233</v>
      </c>
      <c r="V21" s="67" t="s">
        <v>233</v>
      </c>
      <c r="W21" s="67" t="s">
        <v>233</v>
      </c>
      <c r="X21" s="67" t="s">
        <v>233</v>
      </c>
      <c r="Y21" s="67" t="s">
        <v>233</v>
      </c>
      <c r="Z21" s="67" t="s">
        <v>233</v>
      </c>
      <c r="AA21" s="67" t="s">
        <v>233</v>
      </c>
      <c r="AB21" s="67" t="s">
        <v>233</v>
      </c>
      <c r="AC21" s="67" t="s">
        <v>233</v>
      </c>
      <c r="AD21" s="67" t="s">
        <v>233</v>
      </c>
    </row>
    <row r="22" spans="2:30" x14ac:dyDescent="0.2">
      <c r="B22" s="10" t="s">
        <v>149</v>
      </c>
      <c r="C22" s="67" t="s">
        <v>132</v>
      </c>
      <c r="D22" s="67" t="s">
        <v>132</v>
      </c>
      <c r="E22" s="67" t="s">
        <v>132</v>
      </c>
      <c r="F22" s="67" t="s">
        <v>132</v>
      </c>
      <c r="G22" s="67" t="s">
        <v>132</v>
      </c>
      <c r="H22" s="67" t="s">
        <v>132</v>
      </c>
      <c r="I22" s="67" t="s">
        <v>132</v>
      </c>
      <c r="J22" s="67" t="s">
        <v>132</v>
      </c>
      <c r="K22" s="67" t="s">
        <v>132</v>
      </c>
      <c r="L22" s="67" t="s">
        <v>132</v>
      </c>
      <c r="M22" s="67" t="s">
        <v>132</v>
      </c>
      <c r="N22" s="67">
        <v>3.8134041600000002</v>
      </c>
      <c r="O22" s="67">
        <v>5.8339097599999992</v>
      </c>
      <c r="P22" s="67">
        <v>8.11426816</v>
      </c>
      <c r="Q22" s="67">
        <v>8.5036185599999996</v>
      </c>
      <c r="R22" s="67">
        <v>13.767910399999998</v>
      </c>
      <c r="S22" s="67">
        <v>13.70170368</v>
      </c>
      <c r="T22" s="67">
        <v>12.484254719999999</v>
      </c>
      <c r="U22" s="67">
        <v>16.44053504</v>
      </c>
      <c r="V22" s="67">
        <v>21.072775679999999</v>
      </c>
      <c r="W22" s="67">
        <v>20.991303680000001</v>
      </c>
      <c r="X22" s="67">
        <v>22.911470080000001</v>
      </c>
      <c r="Y22" s="67">
        <v>22.413890559999999</v>
      </c>
      <c r="Z22" s="67">
        <v>22.730516479999999</v>
      </c>
      <c r="AA22" s="67">
        <v>19.298229759999998</v>
      </c>
      <c r="AB22" s="67">
        <v>20.662671360000001</v>
      </c>
      <c r="AC22" s="67">
        <v>19.890316800000001</v>
      </c>
      <c r="AD22" s="67">
        <v>25.636408320000001</v>
      </c>
    </row>
    <row r="23" spans="2:30" x14ac:dyDescent="0.2">
      <c r="B23" s="10" t="s">
        <v>150</v>
      </c>
      <c r="C23" s="67">
        <f t="shared" ref="C23:X23" si="10">SUM(C24:C25)</f>
        <v>97.736151786130392</v>
      </c>
      <c r="D23" s="67">
        <f t="shared" si="10"/>
        <v>97.88220073267567</v>
      </c>
      <c r="E23" s="67">
        <f t="shared" si="10"/>
        <v>98.661941870663441</v>
      </c>
      <c r="F23" s="67">
        <f t="shared" si="10"/>
        <v>99.468783822381241</v>
      </c>
      <c r="G23" s="67">
        <f t="shared" si="10"/>
        <v>100.12485467596191</v>
      </c>
      <c r="H23" s="67">
        <f t="shared" si="10"/>
        <v>100.58957019165692</v>
      </c>
      <c r="I23" s="67">
        <f t="shared" si="10"/>
        <v>100.60733564856253</v>
      </c>
      <c r="J23" s="67">
        <f t="shared" si="10"/>
        <v>84.715535539400037</v>
      </c>
      <c r="K23" s="67">
        <f t="shared" si="10"/>
        <v>66.672424749708597</v>
      </c>
      <c r="L23" s="67">
        <f t="shared" si="10"/>
        <v>74.517421147256442</v>
      </c>
      <c r="M23" s="67">
        <f t="shared" si="10"/>
        <v>79.509677802036663</v>
      </c>
      <c r="N23" s="67">
        <f t="shared" si="10"/>
        <v>88.680468027773983</v>
      </c>
      <c r="O23" s="67">
        <f t="shared" si="10"/>
        <v>114.68022125461589</v>
      </c>
      <c r="P23" s="67">
        <f t="shared" si="10"/>
        <v>161.65310805525169</v>
      </c>
      <c r="Q23" s="67">
        <f t="shared" si="10"/>
        <v>149.25923145124153</v>
      </c>
      <c r="R23" s="67">
        <f t="shared" si="10"/>
        <v>132.47789078977465</v>
      </c>
      <c r="S23" s="67">
        <f t="shared" si="10"/>
        <v>130.08429556349773</v>
      </c>
      <c r="T23" s="67">
        <f t="shared" si="10"/>
        <v>84.018016119658313</v>
      </c>
      <c r="U23" s="67">
        <f t="shared" si="10"/>
        <v>69.062305825140754</v>
      </c>
      <c r="V23" s="67">
        <f t="shared" si="10"/>
        <v>70.554009255619121</v>
      </c>
      <c r="W23" s="67">
        <f t="shared" si="10"/>
        <v>62.094445437770624</v>
      </c>
      <c r="X23" s="67">
        <f t="shared" si="10"/>
        <v>44.997079427955946</v>
      </c>
      <c r="Y23" s="67">
        <f t="shared" ref="Y23:AD23" si="11">SUM(Y24:Y25)</f>
        <v>48.316555502888967</v>
      </c>
      <c r="Z23" s="67">
        <f t="shared" si="11"/>
        <v>45.162599811442291</v>
      </c>
      <c r="AA23" s="67">
        <f t="shared" si="11"/>
        <v>41.683204244454295</v>
      </c>
      <c r="AB23" s="67">
        <f t="shared" si="11"/>
        <v>42.425007001546412</v>
      </c>
      <c r="AC23" s="67">
        <f t="shared" si="11"/>
        <v>25.043533748889661</v>
      </c>
      <c r="AD23" s="67">
        <f t="shared" si="11"/>
        <v>27.465906904040317</v>
      </c>
    </row>
    <row r="24" spans="2:30" x14ac:dyDescent="0.2">
      <c r="B24" s="85" t="s">
        <v>151</v>
      </c>
      <c r="C24" s="67">
        <v>83.803722375999982</v>
      </c>
      <c r="D24" s="67">
        <v>83.803722375999982</v>
      </c>
      <c r="E24" s="67">
        <v>83.803722375999982</v>
      </c>
      <c r="F24" s="67">
        <v>83.803722375999982</v>
      </c>
      <c r="G24" s="67">
        <v>83.803722375999982</v>
      </c>
      <c r="H24" s="67">
        <v>83.803722375999982</v>
      </c>
      <c r="I24" s="67">
        <v>83.803722375999982</v>
      </c>
      <c r="J24" s="67">
        <v>70.167318347999995</v>
      </c>
      <c r="K24" s="67">
        <v>52.981074319999998</v>
      </c>
      <c r="L24" s="67">
        <v>56.122010493333327</v>
      </c>
      <c r="M24" s="67">
        <v>59.262946666666657</v>
      </c>
      <c r="N24" s="67">
        <v>63.680999340666659</v>
      </c>
      <c r="O24" s="67">
        <v>64.685506286666666</v>
      </c>
      <c r="P24" s="67">
        <v>97.253458627333345</v>
      </c>
      <c r="Q24" s="67">
        <v>110.86615747666667</v>
      </c>
      <c r="R24" s="67">
        <v>107.35038316566668</v>
      </c>
      <c r="S24" s="67">
        <v>103.83460885466668</v>
      </c>
      <c r="T24" s="67">
        <v>82.87923091333333</v>
      </c>
      <c r="U24" s="67">
        <v>61.923852972000006</v>
      </c>
      <c r="V24" s="67">
        <v>63.346163692000012</v>
      </c>
      <c r="W24" s="67">
        <v>54.038424109496908</v>
      </c>
      <c r="X24" s="67">
        <v>37.380103609999992</v>
      </c>
      <c r="Y24" s="67">
        <v>44.829456006000008</v>
      </c>
      <c r="Z24" s="67">
        <v>42.80266323</v>
      </c>
      <c r="AA24" s="67">
        <v>38.879456160666678</v>
      </c>
      <c r="AB24" s="67">
        <v>39.386154354666672</v>
      </c>
      <c r="AC24" s="67">
        <v>22.188047232000006</v>
      </c>
      <c r="AD24" s="67">
        <v>24.416778498766664</v>
      </c>
    </row>
    <row r="25" spans="2:30" x14ac:dyDescent="0.2">
      <c r="B25" s="85" t="s">
        <v>152</v>
      </c>
      <c r="C25" s="67">
        <v>13.932429410130414</v>
      </c>
      <c r="D25" s="67">
        <v>14.078478356675689</v>
      </c>
      <c r="E25" s="67">
        <v>14.858219494663462</v>
      </c>
      <c r="F25" s="67">
        <v>15.665061446381255</v>
      </c>
      <c r="G25" s="67">
        <v>16.321132299961928</v>
      </c>
      <c r="H25" s="67">
        <v>16.785847815656933</v>
      </c>
      <c r="I25" s="67">
        <v>16.803613272562536</v>
      </c>
      <c r="J25" s="67">
        <v>14.548217191400047</v>
      </c>
      <c r="K25" s="67">
        <v>13.691350429708605</v>
      </c>
      <c r="L25" s="67">
        <v>18.395410653923108</v>
      </c>
      <c r="M25" s="67">
        <v>20.246731135370009</v>
      </c>
      <c r="N25" s="67">
        <v>24.999468687107328</v>
      </c>
      <c r="O25" s="67">
        <v>49.994714967949221</v>
      </c>
      <c r="P25" s="67">
        <v>64.399649427918348</v>
      </c>
      <c r="Q25" s="67">
        <v>38.393073974574875</v>
      </c>
      <c r="R25" s="67">
        <v>25.12750762410797</v>
      </c>
      <c r="S25" s="67">
        <v>26.249686708831046</v>
      </c>
      <c r="T25" s="67">
        <v>1.1387852063249753</v>
      </c>
      <c r="U25" s="67">
        <v>7.1384528531407421</v>
      </c>
      <c r="V25" s="67">
        <v>7.2078455636191103</v>
      </c>
      <c r="W25" s="67">
        <v>8.056021328273717</v>
      </c>
      <c r="X25" s="67">
        <v>7.6169758179559546</v>
      </c>
      <c r="Y25" s="67">
        <v>3.4870994968889564</v>
      </c>
      <c r="Z25" s="67">
        <v>2.3599365814422875</v>
      </c>
      <c r="AA25" s="67">
        <v>2.8037480837876196</v>
      </c>
      <c r="AB25" s="67">
        <v>3.0388526468797381</v>
      </c>
      <c r="AC25" s="67">
        <v>2.8554865168896542</v>
      </c>
      <c r="AD25" s="67">
        <v>3.0491284052736543</v>
      </c>
    </row>
    <row r="26" spans="2:30" x14ac:dyDescent="0.2">
      <c r="B26" s="10" t="s">
        <v>153</v>
      </c>
      <c r="C26" s="67">
        <f>C27</f>
        <v>136.24246125903687</v>
      </c>
      <c r="D26" s="67">
        <f t="shared" ref="D26:AD26" si="12">D27</f>
        <v>136.35292487947538</v>
      </c>
      <c r="E26" s="67">
        <f t="shared" si="12"/>
        <v>138.1350415155589</v>
      </c>
      <c r="F26" s="67">
        <f t="shared" si="12"/>
        <v>138.22474652174972</v>
      </c>
      <c r="G26" s="67">
        <f t="shared" si="12"/>
        <v>136.65847232478484</v>
      </c>
      <c r="H26" s="67">
        <f t="shared" si="12"/>
        <v>135.82943480054763</v>
      </c>
      <c r="I26" s="67">
        <f t="shared" si="12"/>
        <v>136.00608590157566</v>
      </c>
      <c r="J26" s="67">
        <f t="shared" si="12"/>
        <v>135.18615464589334</v>
      </c>
      <c r="K26" s="67">
        <f t="shared" si="12"/>
        <v>145.47812247761419</v>
      </c>
      <c r="L26" s="67">
        <f t="shared" si="12"/>
        <v>144.89987634914675</v>
      </c>
      <c r="M26" s="67">
        <f t="shared" si="12"/>
        <v>145.09695092841093</v>
      </c>
      <c r="N26" s="67">
        <f t="shared" si="12"/>
        <v>148.38402742432575</v>
      </c>
      <c r="O26" s="67">
        <f t="shared" si="12"/>
        <v>152.07503582110829</v>
      </c>
      <c r="P26" s="67">
        <f t="shared" si="12"/>
        <v>138.56564836748166</v>
      </c>
      <c r="Q26" s="67">
        <f t="shared" si="12"/>
        <v>136.48845362276316</v>
      </c>
      <c r="R26" s="67">
        <f t="shared" si="12"/>
        <v>138.72403146157541</v>
      </c>
      <c r="S26" s="67">
        <f t="shared" si="12"/>
        <v>135.0942057968067</v>
      </c>
      <c r="T26" s="67">
        <f t="shared" si="12"/>
        <v>136.34045531548622</v>
      </c>
      <c r="U26" s="67">
        <f t="shared" si="12"/>
        <v>144.45865873252731</v>
      </c>
      <c r="V26" s="67">
        <f t="shared" si="12"/>
        <v>145.21538137198615</v>
      </c>
      <c r="W26" s="67">
        <f t="shared" si="12"/>
        <v>144.45661811879282</v>
      </c>
      <c r="X26" s="67">
        <f t="shared" si="12"/>
        <v>142.9618190039364</v>
      </c>
      <c r="Y26" s="67">
        <f t="shared" si="12"/>
        <v>143.77209600435555</v>
      </c>
      <c r="Z26" s="67">
        <f t="shared" si="12"/>
        <v>143.7584021613938</v>
      </c>
      <c r="AA26" s="67">
        <f t="shared" si="12"/>
        <v>145.930239336471</v>
      </c>
      <c r="AB26" s="67">
        <f t="shared" si="12"/>
        <v>146.28633179638013</v>
      </c>
      <c r="AC26" s="67">
        <f t="shared" si="12"/>
        <v>147.11925484995513</v>
      </c>
      <c r="AD26" s="67">
        <f t="shared" si="12"/>
        <v>148.15282980474126</v>
      </c>
    </row>
    <row r="27" spans="2:30" x14ac:dyDescent="0.2">
      <c r="B27" s="85" t="s">
        <v>154</v>
      </c>
      <c r="C27" s="67">
        <v>136.24246125903687</v>
      </c>
      <c r="D27" s="67">
        <v>136.35292487947538</v>
      </c>
      <c r="E27" s="67">
        <v>138.1350415155589</v>
      </c>
      <c r="F27" s="67">
        <v>138.22474652174972</v>
      </c>
      <c r="G27" s="67">
        <v>136.65847232478484</v>
      </c>
      <c r="H27" s="67">
        <v>135.82943480054763</v>
      </c>
      <c r="I27" s="67">
        <v>136.00608590157566</v>
      </c>
      <c r="J27" s="67">
        <v>135.18615464589334</v>
      </c>
      <c r="K27" s="67">
        <v>145.47812247761419</v>
      </c>
      <c r="L27" s="67">
        <v>144.89987634914675</v>
      </c>
      <c r="M27" s="67">
        <v>145.09695092841093</v>
      </c>
      <c r="N27" s="67">
        <v>148.38402742432575</v>
      </c>
      <c r="O27" s="67">
        <v>152.07503582110829</v>
      </c>
      <c r="P27" s="67">
        <v>138.56564836748166</v>
      </c>
      <c r="Q27" s="67">
        <v>136.48845362276316</v>
      </c>
      <c r="R27" s="67">
        <v>138.72403146157541</v>
      </c>
      <c r="S27" s="67">
        <v>135.0942057968067</v>
      </c>
      <c r="T27" s="67">
        <v>136.34045531548622</v>
      </c>
      <c r="U27" s="67">
        <v>144.45865873252731</v>
      </c>
      <c r="V27" s="67">
        <v>145.21538137198615</v>
      </c>
      <c r="W27" s="67">
        <v>144.45661811879282</v>
      </c>
      <c r="X27" s="67">
        <v>142.9618190039364</v>
      </c>
      <c r="Y27" s="67">
        <v>143.77209600435555</v>
      </c>
      <c r="Z27" s="67">
        <v>143.7584021613938</v>
      </c>
      <c r="AA27" s="67">
        <v>145.930239336471</v>
      </c>
      <c r="AB27" s="67">
        <v>146.28633179638013</v>
      </c>
      <c r="AC27" s="67">
        <v>147.11925484995513</v>
      </c>
      <c r="AD27" s="67">
        <v>148.15282980474126</v>
      </c>
    </row>
    <row r="28" spans="2:30" x14ac:dyDescent="0.2">
      <c r="B28" s="85" t="s">
        <v>155</v>
      </c>
      <c r="C28" s="67" t="s">
        <v>233</v>
      </c>
      <c r="D28" s="67" t="s">
        <v>233</v>
      </c>
      <c r="E28" s="67" t="s">
        <v>233</v>
      </c>
      <c r="F28" s="67" t="s">
        <v>233</v>
      </c>
      <c r="G28" s="67" t="s">
        <v>233</v>
      </c>
      <c r="H28" s="67" t="s">
        <v>233</v>
      </c>
      <c r="I28" s="67" t="s">
        <v>233</v>
      </c>
      <c r="J28" s="67" t="s">
        <v>233</v>
      </c>
      <c r="K28" s="67" t="s">
        <v>233</v>
      </c>
      <c r="L28" s="67" t="s">
        <v>233</v>
      </c>
      <c r="M28" s="67" t="s">
        <v>233</v>
      </c>
      <c r="N28" s="67" t="s">
        <v>233</v>
      </c>
      <c r="O28" s="67" t="s">
        <v>233</v>
      </c>
      <c r="P28" s="67" t="s">
        <v>233</v>
      </c>
      <c r="Q28" s="67" t="s">
        <v>233</v>
      </c>
      <c r="R28" s="67" t="s">
        <v>233</v>
      </c>
      <c r="S28" s="67" t="s">
        <v>233</v>
      </c>
      <c r="T28" s="67" t="s">
        <v>233</v>
      </c>
      <c r="U28" s="67" t="s">
        <v>233</v>
      </c>
      <c r="V28" s="67" t="s">
        <v>233</v>
      </c>
      <c r="W28" s="67" t="s">
        <v>233</v>
      </c>
      <c r="X28" s="67" t="s">
        <v>233</v>
      </c>
      <c r="Y28" s="67" t="s">
        <v>233</v>
      </c>
      <c r="Z28" s="67" t="s">
        <v>233</v>
      </c>
      <c r="AA28" s="67" t="s">
        <v>233</v>
      </c>
      <c r="AB28" s="67" t="s">
        <v>233</v>
      </c>
      <c r="AC28" s="67" t="s">
        <v>233</v>
      </c>
      <c r="AD28" s="67" t="s">
        <v>233</v>
      </c>
    </row>
    <row r="29" spans="2:30" ht="18" x14ac:dyDescent="0.2">
      <c r="B29" s="9" t="s">
        <v>210</v>
      </c>
      <c r="C29" s="68">
        <f>SUM(C19,C22,C23,C26)</f>
        <v>1552.053617690967</v>
      </c>
      <c r="D29" s="68">
        <f t="shared" ref="D29:AA29" si="13">SUM(D19,D22,D23,D26)</f>
        <v>1632.811365232481</v>
      </c>
      <c r="E29" s="68">
        <f t="shared" si="13"/>
        <v>1698.2299225574204</v>
      </c>
      <c r="F29" s="68">
        <f t="shared" si="13"/>
        <v>1748.2816571592587</v>
      </c>
      <c r="G29" s="68">
        <f t="shared" si="13"/>
        <v>1792.8493340275654</v>
      </c>
      <c r="H29" s="68">
        <f t="shared" si="13"/>
        <v>1829.1780952628817</v>
      </c>
      <c r="I29" s="68">
        <f t="shared" si="13"/>
        <v>1708.4830322402095</v>
      </c>
      <c r="J29" s="68">
        <f t="shared" si="13"/>
        <v>1432.6262505012098</v>
      </c>
      <c r="K29" s="68">
        <f t="shared" si="13"/>
        <v>1475.5765436871579</v>
      </c>
      <c r="L29" s="68">
        <f t="shared" si="13"/>
        <v>1480.7046945341847</v>
      </c>
      <c r="M29" s="68">
        <f t="shared" si="13"/>
        <v>1492.7703645905121</v>
      </c>
      <c r="N29" s="68">
        <f t="shared" si="13"/>
        <v>1605.3489199626404</v>
      </c>
      <c r="O29" s="68">
        <f t="shared" si="13"/>
        <v>1710.2325565770898</v>
      </c>
      <c r="P29" s="68">
        <f t="shared" si="13"/>
        <v>1765.4681984593715</v>
      </c>
      <c r="Q29" s="68">
        <f t="shared" si="13"/>
        <v>1485.103587838471</v>
      </c>
      <c r="R29" s="68">
        <f t="shared" si="13"/>
        <v>1291.968388038428</v>
      </c>
      <c r="S29" s="68">
        <f t="shared" si="13"/>
        <v>1328.1757520911428</v>
      </c>
      <c r="T29" s="68">
        <f t="shared" si="13"/>
        <v>848.83552589138822</v>
      </c>
      <c r="U29" s="68">
        <f t="shared" si="13"/>
        <v>693.80354289533193</v>
      </c>
      <c r="V29" s="68">
        <f t="shared" si="13"/>
        <v>521.64707443401562</v>
      </c>
      <c r="W29" s="68">
        <f t="shared" si="13"/>
        <v>506.18887456942593</v>
      </c>
      <c r="X29" s="68">
        <f t="shared" si="13"/>
        <v>592.43150207799135</v>
      </c>
      <c r="Y29" s="68">
        <f t="shared" si="13"/>
        <v>517.29408971898374</v>
      </c>
      <c r="Z29" s="68">
        <f t="shared" si="13"/>
        <v>672.62146162651766</v>
      </c>
      <c r="AA29" s="68">
        <f t="shared" si="13"/>
        <v>855.01274406531115</v>
      </c>
      <c r="AB29" s="68">
        <f>SUM(AB19,AB22,AB23,AB26)</f>
        <v>936.30071554300366</v>
      </c>
      <c r="AC29" s="68">
        <f>SUM(AC19,AC22,AC23,AC26)</f>
        <v>941.61396466093186</v>
      </c>
      <c r="AD29" s="68">
        <f>SUM(AD19,AD22,AD23,AD26)</f>
        <v>919.16038319590064</v>
      </c>
    </row>
    <row r="30" spans="2:30" x14ac:dyDescent="0.2">
      <c r="B30" s="62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</row>
    <row r="31" spans="2:30" x14ac:dyDescent="0.2">
      <c r="B31" s="9" t="s">
        <v>7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</row>
    <row r="33" spans="2:32" x14ac:dyDescent="0.2">
      <c r="B33" s="4" t="s">
        <v>103</v>
      </c>
      <c r="C33" s="4">
        <v>1990</v>
      </c>
      <c r="D33" s="4">
        <v>1991</v>
      </c>
      <c r="E33" s="4">
        <v>1992</v>
      </c>
      <c r="F33" s="4">
        <v>1993</v>
      </c>
      <c r="G33" s="4">
        <v>1994</v>
      </c>
      <c r="H33" s="4">
        <v>1995</v>
      </c>
      <c r="I33" s="4">
        <v>1996</v>
      </c>
      <c r="J33" s="4">
        <v>1997</v>
      </c>
      <c r="K33" s="4">
        <v>1998</v>
      </c>
      <c r="L33" s="4">
        <v>1999</v>
      </c>
      <c r="M33" s="4">
        <v>2000</v>
      </c>
      <c r="N33" s="4">
        <v>2001</v>
      </c>
      <c r="O33" s="4">
        <v>2002</v>
      </c>
      <c r="P33" s="4">
        <v>2003</v>
      </c>
      <c r="Q33" s="4">
        <v>2004</v>
      </c>
      <c r="R33" s="4">
        <v>2005</v>
      </c>
      <c r="S33" s="4">
        <v>2006</v>
      </c>
      <c r="T33" s="4">
        <v>2007</v>
      </c>
      <c r="U33" s="4">
        <v>2008</v>
      </c>
      <c r="V33" s="4">
        <v>2009</v>
      </c>
      <c r="W33" s="4">
        <v>2010</v>
      </c>
      <c r="X33" s="4">
        <v>2011</v>
      </c>
      <c r="Y33" s="4">
        <v>2012</v>
      </c>
      <c r="Z33" s="4">
        <v>2013</v>
      </c>
      <c r="AA33" s="4">
        <v>2014</v>
      </c>
      <c r="AB33" s="4">
        <v>2015</v>
      </c>
      <c r="AC33" s="4">
        <v>2016</v>
      </c>
      <c r="AD33" s="4">
        <v>2017</v>
      </c>
    </row>
    <row r="34" spans="2:32" x14ac:dyDescent="0.2">
      <c r="B34" s="10" t="s">
        <v>146</v>
      </c>
      <c r="C34" s="65">
        <f>IFERROR((C19-C4)/C4,"NA")</f>
        <v>0</v>
      </c>
      <c r="D34" s="65">
        <f t="shared" ref="D34:Z34" si="14">IFERROR((D19-D4)/D4,"NA")</f>
        <v>0</v>
      </c>
      <c r="E34" s="65">
        <f t="shared" si="14"/>
        <v>0</v>
      </c>
      <c r="F34" s="65">
        <f t="shared" si="14"/>
        <v>0</v>
      </c>
      <c r="G34" s="65">
        <f t="shared" si="14"/>
        <v>0</v>
      </c>
      <c r="H34" s="65">
        <f t="shared" si="14"/>
        <v>0</v>
      </c>
      <c r="I34" s="65">
        <f t="shared" si="14"/>
        <v>0</v>
      </c>
      <c r="J34" s="65">
        <f t="shared" si="14"/>
        <v>0</v>
      </c>
      <c r="K34" s="65">
        <f t="shared" si="14"/>
        <v>0</v>
      </c>
      <c r="L34" s="65">
        <f t="shared" si="14"/>
        <v>0</v>
      </c>
      <c r="M34" s="65">
        <f t="shared" si="14"/>
        <v>0</v>
      </c>
      <c r="N34" s="65">
        <f t="shared" si="14"/>
        <v>0</v>
      </c>
      <c r="O34" s="65">
        <f t="shared" si="14"/>
        <v>0</v>
      </c>
      <c r="P34" s="65">
        <f t="shared" si="14"/>
        <v>0</v>
      </c>
      <c r="Q34" s="65">
        <f t="shared" si="14"/>
        <v>0</v>
      </c>
      <c r="R34" s="65">
        <f t="shared" si="14"/>
        <v>0</v>
      </c>
      <c r="S34" s="65">
        <f t="shared" si="14"/>
        <v>0</v>
      </c>
      <c r="T34" s="65">
        <f t="shared" si="14"/>
        <v>0</v>
      </c>
      <c r="U34" s="65">
        <f t="shared" si="14"/>
        <v>0</v>
      </c>
      <c r="V34" s="65">
        <f t="shared" si="14"/>
        <v>0</v>
      </c>
      <c r="W34" s="65">
        <f t="shared" si="14"/>
        <v>0</v>
      </c>
      <c r="X34" s="65">
        <f t="shared" si="14"/>
        <v>0</v>
      </c>
      <c r="Y34" s="65">
        <f t="shared" si="14"/>
        <v>0</v>
      </c>
      <c r="Z34" s="65">
        <f t="shared" si="14"/>
        <v>0</v>
      </c>
      <c r="AA34" s="65">
        <f>IFERROR((AA19-AA4)/AA4,"NA")</f>
        <v>0</v>
      </c>
      <c r="AB34" s="65">
        <f>IFERROR((AB19-AB4)/AB4,"NA")</f>
        <v>-2.0516756638669562E-2</v>
      </c>
      <c r="AC34" s="65">
        <f>IFERROR((AC19-AC4)/AC4,"NA")</f>
        <v>-2.3734404148532087E-2</v>
      </c>
      <c r="AD34" s="65">
        <f>IFERROR((AD19-AD4)/AD4,"NA")</f>
        <v>-3.2219633034261945E-2</v>
      </c>
    </row>
    <row r="35" spans="2:32" x14ac:dyDescent="0.2">
      <c r="B35" s="85" t="s">
        <v>147</v>
      </c>
      <c r="C35" s="65" t="str">
        <f t="shared" ref="C35:AA35" si="15">IFERROR((C20-C5)/C5,"NA")</f>
        <v>NA</v>
      </c>
      <c r="D35" s="65" t="str">
        <f t="shared" si="15"/>
        <v>NA</v>
      </c>
      <c r="E35" s="65" t="str">
        <f t="shared" si="15"/>
        <v>NA</v>
      </c>
      <c r="F35" s="65" t="str">
        <f t="shared" si="15"/>
        <v>NA</v>
      </c>
      <c r="G35" s="65" t="str">
        <f t="shared" si="15"/>
        <v>NA</v>
      </c>
      <c r="H35" s="65" t="str">
        <f t="shared" si="15"/>
        <v>NA</v>
      </c>
      <c r="I35" s="65" t="str">
        <f t="shared" si="15"/>
        <v>NA</v>
      </c>
      <c r="J35" s="65" t="str">
        <f t="shared" si="15"/>
        <v>NA</v>
      </c>
      <c r="K35" s="65" t="str">
        <f t="shared" si="15"/>
        <v>NA</v>
      </c>
      <c r="L35" s="65">
        <f t="shared" si="15"/>
        <v>0</v>
      </c>
      <c r="M35" s="65">
        <f t="shared" si="15"/>
        <v>0</v>
      </c>
      <c r="N35" s="65">
        <f t="shared" si="15"/>
        <v>0</v>
      </c>
      <c r="O35" s="65">
        <f t="shared" si="15"/>
        <v>0</v>
      </c>
      <c r="P35" s="65">
        <f t="shared" si="15"/>
        <v>0</v>
      </c>
      <c r="Q35" s="65">
        <f t="shared" si="15"/>
        <v>0</v>
      </c>
      <c r="R35" s="65">
        <f t="shared" si="15"/>
        <v>0</v>
      </c>
      <c r="S35" s="65">
        <f t="shared" si="15"/>
        <v>0</v>
      </c>
      <c r="T35" s="65">
        <f>IFERROR((T20-T5)/T5,"NA")</f>
        <v>0</v>
      </c>
      <c r="U35" s="65">
        <f t="shared" si="15"/>
        <v>0</v>
      </c>
      <c r="V35" s="65">
        <f t="shared" si="15"/>
        <v>0</v>
      </c>
      <c r="W35" s="65">
        <f t="shared" si="15"/>
        <v>0</v>
      </c>
      <c r="X35" s="65">
        <f t="shared" si="15"/>
        <v>0</v>
      </c>
      <c r="Y35" s="65">
        <f t="shared" si="15"/>
        <v>0</v>
      </c>
      <c r="Z35" s="65">
        <f t="shared" si="15"/>
        <v>0</v>
      </c>
      <c r="AA35" s="65">
        <f t="shared" si="15"/>
        <v>0</v>
      </c>
      <c r="AB35" s="65">
        <f t="shared" ref="AB35:AC44" si="16">IFERROR((AB20-AB5)/AB5,"NA")</f>
        <v>-2.0516756638669562E-2</v>
      </c>
      <c r="AC35" s="65">
        <f t="shared" si="16"/>
        <v>-2.3734404148532087E-2</v>
      </c>
      <c r="AD35" s="65">
        <f t="shared" ref="AD35" si="17">IFERROR((AD20-AD5)/AD5,"NA")</f>
        <v>-3.2219633034261945E-2</v>
      </c>
    </row>
    <row r="36" spans="2:32" x14ac:dyDescent="0.2">
      <c r="B36" s="85" t="s">
        <v>148</v>
      </c>
      <c r="C36" s="65">
        <f t="shared" ref="C36:AA36" si="18">IFERROR((C21-C6)/C6,"NA")</f>
        <v>0</v>
      </c>
      <c r="D36" s="65">
        <f t="shared" si="18"/>
        <v>0</v>
      </c>
      <c r="E36" s="65">
        <f t="shared" si="18"/>
        <v>0</v>
      </c>
      <c r="F36" s="65">
        <f t="shared" si="18"/>
        <v>0</v>
      </c>
      <c r="G36" s="65">
        <f t="shared" si="18"/>
        <v>0</v>
      </c>
      <c r="H36" s="65">
        <f t="shared" si="18"/>
        <v>0</v>
      </c>
      <c r="I36" s="65">
        <f t="shared" si="18"/>
        <v>0</v>
      </c>
      <c r="J36" s="65">
        <f t="shared" si="18"/>
        <v>0</v>
      </c>
      <c r="K36" s="65">
        <f t="shared" si="18"/>
        <v>0</v>
      </c>
      <c r="L36" s="65" t="str">
        <f t="shared" si="18"/>
        <v>NA</v>
      </c>
      <c r="M36" s="65" t="str">
        <f t="shared" si="18"/>
        <v>NA</v>
      </c>
      <c r="N36" s="65" t="str">
        <f t="shared" si="18"/>
        <v>NA</v>
      </c>
      <c r="O36" s="65" t="str">
        <f t="shared" si="18"/>
        <v>NA</v>
      </c>
      <c r="P36" s="65" t="str">
        <f t="shared" si="18"/>
        <v>NA</v>
      </c>
      <c r="Q36" s="65" t="str">
        <f t="shared" si="18"/>
        <v>NA</v>
      </c>
      <c r="R36" s="65" t="str">
        <f t="shared" si="18"/>
        <v>NA</v>
      </c>
      <c r="S36" s="65" t="str">
        <f t="shared" si="18"/>
        <v>NA</v>
      </c>
      <c r="T36" s="65" t="str">
        <f t="shared" si="18"/>
        <v>NA</v>
      </c>
      <c r="U36" s="65" t="str">
        <f t="shared" si="18"/>
        <v>NA</v>
      </c>
      <c r="V36" s="65" t="str">
        <f t="shared" si="18"/>
        <v>NA</v>
      </c>
      <c r="W36" s="65" t="str">
        <f t="shared" si="18"/>
        <v>NA</v>
      </c>
      <c r="X36" s="65" t="str">
        <f t="shared" si="18"/>
        <v>NA</v>
      </c>
      <c r="Y36" s="65" t="str">
        <f t="shared" si="18"/>
        <v>NA</v>
      </c>
      <c r="Z36" s="65" t="str">
        <f t="shared" si="18"/>
        <v>NA</v>
      </c>
      <c r="AA36" s="65" t="str">
        <f t="shared" si="18"/>
        <v>NA</v>
      </c>
      <c r="AB36" s="65" t="str">
        <f t="shared" si="16"/>
        <v>NA</v>
      </c>
      <c r="AC36" s="65" t="str">
        <f t="shared" si="16"/>
        <v>NA</v>
      </c>
      <c r="AD36" s="65" t="str">
        <f t="shared" ref="AD36" si="19">IFERROR((AD21-AD6)/AD6,"NA")</f>
        <v>NA</v>
      </c>
    </row>
    <row r="37" spans="2:32" x14ac:dyDescent="0.2">
      <c r="B37" s="10" t="s">
        <v>149</v>
      </c>
      <c r="C37" s="65" t="str">
        <f t="shared" ref="C37:AA37" si="20">IFERROR((C22-C7)/C7,"NA")</f>
        <v>NA</v>
      </c>
      <c r="D37" s="65" t="str">
        <f t="shared" si="20"/>
        <v>NA</v>
      </c>
      <c r="E37" s="65" t="str">
        <f t="shared" si="20"/>
        <v>NA</v>
      </c>
      <c r="F37" s="65" t="str">
        <f t="shared" si="20"/>
        <v>NA</v>
      </c>
      <c r="G37" s="65" t="str">
        <f t="shared" si="20"/>
        <v>NA</v>
      </c>
      <c r="H37" s="65" t="str">
        <f t="shared" si="20"/>
        <v>NA</v>
      </c>
      <c r="I37" s="65" t="str">
        <f t="shared" si="20"/>
        <v>NA</v>
      </c>
      <c r="J37" s="65" t="str">
        <f t="shared" si="20"/>
        <v>NA</v>
      </c>
      <c r="K37" s="65" t="str">
        <f t="shared" si="20"/>
        <v>NA</v>
      </c>
      <c r="L37" s="65" t="str">
        <f t="shared" si="20"/>
        <v>NA</v>
      </c>
      <c r="M37" s="65" t="str">
        <f t="shared" si="20"/>
        <v>NA</v>
      </c>
      <c r="N37" s="65">
        <f t="shared" si="20"/>
        <v>0</v>
      </c>
      <c r="O37" s="65">
        <f t="shared" si="20"/>
        <v>0</v>
      </c>
      <c r="P37" s="65">
        <f t="shared" si="20"/>
        <v>0</v>
      </c>
      <c r="Q37" s="65">
        <f t="shared" si="20"/>
        <v>0</v>
      </c>
      <c r="R37" s="65">
        <f t="shared" si="20"/>
        <v>0</v>
      </c>
      <c r="S37" s="65">
        <f t="shared" si="20"/>
        <v>0</v>
      </c>
      <c r="T37" s="65">
        <f t="shared" si="20"/>
        <v>0</v>
      </c>
      <c r="U37" s="65">
        <f t="shared" si="20"/>
        <v>0</v>
      </c>
      <c r="V37" s="65">
        <f t="shared" si="20"/>
        <v>0</v>
      </c>
      <c r="W37" s="65">
        <f t="shared" si="20"/>
        <v>0</v>
      </c>
      <c r="X37" s="65">
        <f>IFERROR((X22-X7)/X7,"NA")</f>
        <v>0</v>
      </c>
      <c r="Y37" s="65">
        <f t="shared" si="20"/>
        <v>0</v>
      </c>
      <c r="Z37" s="65">
        <f t="shared" si="20"/>
        <v>0</v>
      </c>
      <c r="AA37" s="65">
        <f t="shared" si="20"/>
        <v>0</v>
      </c>
      <c r="AB37" s="65">
        <f t="shared" si="16"/>
        <v>0</v>
      </c>
      <c r="AC37" s="65">
        <f t="shared" si="16"/>
        <v>0</v>
      </c>
      <c r="AD37" s="65">
        <f t="shared" ref="AD37" si="21">IFERROR((AD22-AD7)/AD7,"NA")</f>
        <v>0.36164126483797793</v>
      </c>
    </row>
    <row r="38" spans="2:32" x14ac:dyDescent="0.2">
      <c r="B38" s="10" t="s">
        <v>150</v>
      </c>
      <c r="C38" s="65">
        <f t="shared" ref="C38:AA38" si="22">IFERROR((C23-C8)/C8,"NA")</f>
        <v>5.6802025797845407E-2</v>
      </c>
      <c r="D38" s="65">
        <f t="shared" si="22"/>
        <v>5.4358378448509145E-2</v>
      </c>
      <c r="E38" s="65">
        <f t="shared" si="22"/>
        <v>5.7558586665877133E-2</v>
      </c>
      <c r="F38" s="65">
        <f t="shared" si="22"/>
        <v>6.1427129101659331E-2</v>
      </c>
      <c r="G38" s="65">
        <f t="shared" si="22"/>
        <v>6.4356875541421485E-2</v>
      </c>
      <c r="H38" s="65">
        <f t="shared" si="22"/>
        <v>6.5245189500032955E-2</v>
      </c>
      <c r="I38" s="65">
        <f t="shared" si="22"/>
        <v>6.6910209133521539E-2</v>
      </c>
      <c r="J38" s="65">
        <f t="shared" si="22"/>
        <v>4.5901425953134609E-2</v>
      </c>
      <c r="K38" s="65">
        <f t="shared" si="22"/>
        <v>5.6150438857819181E-2</v>
      </c>
      <c r="L38" s="65">
        <f t="shared" si="22"/>
        <v>4.8129080601345658E-2</v>
      </c>
      <c r="M38" s="65">
        <f t="shared" si="22"/>
        <v>4.8491111735859051E-2</v>
      </c>
      <c r="N38" s="65">
        <f t="shared" si="22"/>
        <v>4.1178613027485073E-2</v>
      </c>
      <c r="O38" s="65">
        <f t="shared" si="22"/>
        <v>2.3480081744547566E-2</v>
      </c>
      <c r="P38" s="65">
        <f t="shared" si="22"/>
        <v>1.4874550146105146E-2</v>
      </c>
      <c r="Q38" s="65">
        <f t="shared" si="22"/>
        <v>6.062696478984394E-3</v>
      </c>
      <c r="R38" s="65">
        <f t="shared" si="22"/>
        <v>9.8349023011323443E-3</v>
      </c>
      <c r="S38" s="65">
        <f t="shared" si="22"/>
        <v>1.3861004011877402E-2</v>
      </c>
      <c r="T38" s="65">
        <f t="shared" si="22"/>
        <v>3.9055702598345472E-3</v>
      </c>
      <c r="U38" s="65">
        <f t="shared" si="22"/>
        <v>0.10244446015524043</v>
      </c>
      <c r="V38" s="65">
        <f t="shared" si="22"/>
        <v>0.10047814077145178</v>
      </c>
      <c r="W38" s="65">
        <f t="shared" si="22"/>
        <v>0.11623819755063874</v>
      </c>
      <c r="X38" s="65">
        <f t="shared" si="22"/>
        <v>3.8316734063637926E-2</v>
      </c>
      <c r="Y38" s="65">
        <f t="shared" si="22"/>
        <v>4.7825293984478753E-2</v>
      </c>
      <c r="Z38" s="65">
        <f t="shared" si="22"/>
        <v>3.6442310830489794E-2</v>
      </c>
      <c r="AA38" s="65">
        <f t="shared" si="22"/>
        <v>6.4933749584274544E-2</v>
      </c>
      <c r="AB38" s="65">
        <f t="shared" si="16"/>
        <v>7.0054171489154216E-2</v>
      </c>
      <c r="AC38" s="65">
        <f t="shared" si="16"/>
        <v>0.11866615302627602</v>
      </c>
      <c r="AD38" s="65">
        <f t="shared" ref="AD38" si="23">IFERROR((AD23-AD8)/AD8,"NA")</f>
        <v>0.11578859504367801</v>
      </c>
    </row>
    <row r="39" spans="2:32" x14ac:dyDescent="0.2">
      <c r="B39" s="85" t="s">
        <v>151</v>
      </c>
      <c r="C39" s="65">
        <f t="shared" ref="C39:AA39" si="24">IFERROR((C24-C9)/C9,"NA")</f>
        <v>0</v>
      </c>
      <c r="D39" s="65">
        <f t="shared" si="24"/>
        <v>0</v>
      </c>
      <c r="E39" s="65">
        <f t="shared" si="24"/>
        <v>0</v>
      </c>
      <c r="F39" s="65">
        <f t="shared" si="24"/>
        <v>0</v>
      </c>
      <c r="G39" s="65">
        <f t="shared" si="24"/>
        <v>0</v>
      </c>
      <c r="H39" s="65">
        <f t="shared" si="24"/>
        <v>0</v>
      </c>
      <c r="I39" s="65">
        <f t="shared" si="24"/>
        <v>0</v>
      </c>
      <c r="J39" s="65">
        <f t="shared" si="24"/>
        <v>0</v>
      </c>
      <c r="K39" s="65">
        <f t="shared" si="24"/>
        <v>0</v>
      </c>
      <c r="L39" s="65">
        <f t="shared" si="24"/>
        <v>0</v>
      </c>
      <c r="M39" s="65">
        <f t="shared" si="24"/>
        <v>0</v>
      </c>
      <c r="N39" s="65">
        <f t="shared" si="24"/>
        <v>0</v>
      </c>
      <c r="O39" s="65">
        <f t="shared" si="24"/>
        <v>0</v>
      </c>
      <c r="P39" s="65">
        <f t="shared" si="24"/>
        <v>0</v>
      </c>
      <c r="Q39" s="65">
        <f t="shared" si="24"/>
        <v>0</v>
      </c>
      <c r="R39" s="65">
        <f t="shared" si="24"/>
        <v>0</v>
      </c>
      <c r="S39" s="65">
        <f t="shared" si="24"/>
        <v>0</v>
      </c>
      <c r="T39" s="65">
        <f t="shared" si="24"/>
        <v>0</v>
      </c>
      <c r="U39" s="65">
        <f t="shared" si="24"/>
        <v>0</v>
      </c>
      <c r="V39" s="65">
        <f t="shared" si="24"/>
        <v>0</v>
      </c>
      <c r="W39" s="65">
        <f t="shared" si="24"/>
        <v>0</v>
      </c>
      <c r="X39" s="65">
        <f t="shared" si="24"/>
        <v>0</v>
      </c>
      <c r="Y39" s="65">
        <f t="shared" si="24"/>
        <v>0</v>
      </c>
      <c r="Z39" s="65">
        <f t="shared" si="24"/>
        <v>0</v>
      </c>
      <c r="AA39" s="65">
        <f t="shared" si="24"/>
        <v>0</v>
      </c>
      <c r="AB39" s="65">
        <f t="shared" si="16"/>
        <v>0</v>
      </c>
      <c r="AC39" s="65">
        <f t="shared" si="16"/>
        <v>0</v>
      </c>
      <c r="AD39" s="65">
        <f t="shared" ref="AD39" si="25">IFERROR((AD24-AD9)/AD9,"NA")</f>
        <v>0</v>
      </c>
    </row>
    <row r="40" spans="2:32" x14ac:dyDescent="0.2">
      <c r="B40" s="85" t="s">
        <v>152</v>
      </c>
      <c r="C40" s="65">
        <f t="shared" ref="C40:AA40" si="26">IFERROR((C25-C10)/C10,"NA")</f>
        <v>0.60526443449271428</v>
      </c>
      <c r="D40" s="65">
        <f t="shared" si="26"/>
        <v>0.55872027541472358</v>
      </c>
      <c r="E40" s="65">
        <f t="shared" si="26"/>
        <v>0.56592633269700443</v>
      </c>
      <c r="F40" s="65">
        <f t="shared" si="26"/>
        <v>0.58095871063367566</v>
      </c>
      <c r="G40" s="65">
        <f t="shared" si="26"/>
        <v>0.58966404314697385</v>
      </c>
      <c r="H40" s="65">
        <f t="shared" si="26"/>
        <v>0.57986851889282098</v>
      </c>
      <c r="I40" s="65">
        <f t="shared" si="26"/>
        <v>0.60124011265480071</v>
      </c>
      <c r="J40" s="65">
        <f t="shared" si="26"/>
        <v>0.34328717120857061</v>
      </c>
      <c r="K40" s="65">
        <f t="shared" si="26"/>
        <v>0.34934044887080934</v>
      </c>
      <c r="L40" s="65">
        <f t="shared" si="26"/>
        <v>0.22851944394730292</v>
      </c>
      <c r="M40" s="65">
        <f t="shared" si="26"/>
        <v>0.2219254917475369</v>
      </c>
      <c r="N40" s="65">
        <f t="shared" si="26"/>
        <v>0.16319034586102085</v>
      </c>
      <c r="O40" s="65">
        <f t="shared" si="26"/>
        <v>5.554721631228534E-2</v>
      </c>
      <c r="P40" s="65">
        <f t="shared" si="26"/>
        <v>3.8195406563624815E-2</v>
      </c>
      <c r="Q40" s="65">
        <f t="shared" si="26"/>
        <v>2.3989692466416628E-2</v>
      </c>
      <c r="R40" s="65">
        <f t="shared" si="26"/>
        <v>5.4126033745179269E-2</v>
      </c>
      <c r="S40" s="65">
        <f t="shared" si="26"/>
        <v>7.2675023987065518E-2</v>
      </c>
      <c r="T40" s="65">
        <f t="shared" si="26"/>
        <v>0.40257693575602022</v>
      </c>
      <c r="U40" s="65">
        <f t="shared" si="26"/>
        <v>8.9028260722147898</v>
      </c>
      <c r="V40" s="65">
        <f t="shared" si="26"/>
        <v>8.410004098493733</v>
      </c>
      <c r="W40" s="65">
        <f t="shared" si="26"/>
        <v>4.0670410130249239</v>
      </c>
      <c r="X40" s="65">
        <f t="shared" si="26"/>
        <v>0.27877556949625021</v>
      </c>
      <c r="Y40" s="65">
        <f t="shared" si="26"/>
        <v>1.720440189571679</v>
      </c>
      <c r="Z40" s="65">
        <f t="shared" si="26"/>
        <v>2.0570075757342523</v>
      </c>
      <c r="AA40" s="65">
        <f t="shared" si="26"/>
        <v>9.6957098874038703</v>
      </c>
      <c r="AB40" s="65">
        <f t="shared" si="16"/>
        <v>10.62629149007955</v>
      </c>
      <c r="AC40" s="65">
        <f t="shared" si="16"/>
        <v>13.355514593459862</v>
      </c>
      <c r="AD40" s="65">
        <f t="shared" ref="AD40" si="27">IFERROR((AD25-AD10)/AD10,"NA")</f>
        <v>14.32901908670803</v>
      </c>
    </row>
    <row r="41" spans="2:32" x14ac:dyDescent="0.2">
      <c r="B41" s="10" t="s">
        <v>153</v>
      </c>
      <c r="C41" s="65">
        <f t="shared" ref="C41:AA41" si="28">IFERROR((C26-C11)/C11,"NA")</f>
        <v>0</v>
      </c>
      <c r="D41" s="65">
        <f t="shared" si="28"/>
        <v>0</v>
      </c>
      <c r="E41" s="65">
        <f t="shared" si="28"/>
        <v>0</v>
      </c>
      <c r="F41" s="65">
        <f t="shared" si="28"/>
        <v>0</v>
      </c>
      <c r="G41" s="65">
        <f t="shared" si="28"/>
        <v>0</v>
      </c>
      <c r="H41" s="65">
        <f t="shared" si="28"/>
        <v>0</v>
      </c>
      <c r="I41" s="65">
        <f t="shared" si="28"/>
        <v>0</v>
      </c>
      <c r="J41" s="65">
        <f t="shared" si="28"/>
        <v>0</v>
      </c>
      <c r="K41" s="65">
        <f t="shared" si="28"/>
        <v>0</v>
      </c>
      <c r="L41" s="65">
        <f t="shared" si="28"/>
        <v>0</v>
      </c>
      <c r="M41" s="65">
        <f t="shared" si="28"/>
        <v>0</v>
      </c>
      <c r="N41" s="65">
        <f t="shared" si="28"/>
        <v>0</v>
      </c>
      <c r="O41" s="65">
        <f t="shared" si="28"/>
        <v>0</v>
      </c>
      <c r="P41" s="65">
        <f t="shared" si="28"/>
        <v>0</v>
      </c>
      <c r="Q41" s="65">
        <f t="shared" si="28"/>
        <v>0</v>
      </c>
      <c r="R41" s="65">
        <f t="shared" si="28"/>
        <v>0</v>
      </c>
      <c r="S41" s="65">
        <f t="shared" si="28"/>
        <v>0</v>
      </c>
      <c r="T41" s="65">
        <f t="shared" si="28"/>
        <v>0</v>
      </c>
      <c r="U41" s="65">
        <f t="shared" si="28"/>
        <v>0</v>
      </c>
      <c r="V41" s="65">
        <f t="shared" si="28"/>
        <v>0</v>
      </c>
      <c r="W41" s="65">
        <f t="shared" si="28"/>
        <v>0</v>
      </c>
      <c r="X41" s="65">
        <f t="shared" si="28"/>
        <v>0</v>
      </c>
      <c r="Y41" s="65">
        <f t="shared" si="28"/>
        <v>0</v>
      </c>
      <c r="Z41" s="65">
        <f t="shared" si="28"/>
        <v>0</v>
      </c>
      <c r="AA41" s="65">
        <f t="shared" si="28"/>
        <v>0</v>
      </c>
      <c r="AB41" s="65">
        <f t="shared" si="16"/>
        <v>0</v>
      </c>
      <c r="AC41" s="65">
        <f t="shared" si="16"/>
        <v>0</v>
      </c>
      <c r="AD41" s="65">
        <f t="shared" ref="AD41" si="29">IFERROR((AD26-AD11)/AD11,"NA")</f>
        <v>0</v>
      </c>
    </row>
    <row r="42" spans="2:32" x14ac:dyDescent="0.25">
      <c r="B42" s="85" t="s">
        <v>154</v>
      </c>
      <c r="C42" s="65">
        <f t="shared" ref="C42:AA42" si="30">IFERROR((C27-C12)/C12,"NA")</f>
        <v>0</v>
      </c>
      <c r="D42" s="65">
        <f t="shared" si="30"/>
        <v>0</v>
      </c>
      <c r="E42" s="65">
        <f t="shared" si="30"/>
        <v>0</v>
      </c>
      <c r="F42" s="65">
        <f t="shared" si="30"/>
        <v>0</v>
      </c>
      <c r="G42" s="65">
        <f t="shared" si="30"/>
        <v>0</v>
      </c>
      <c r="H42" s="65">
        <f t="shared" si="30"/>
        <v>0</v>
      </c>
      <c r="I42" s="65">
        <f t="shared" si="30"/>
        <v>0</v>
      </c>
      <c r="J42" s="65">
        <f t="shared" si="30"/>
        <v>0</v>
      </c>
      <c r="K42" s="65">
        <f t="shared" si="30"/>
        <v>0</v>
      </c>
      <c r="L42" s="65">
        <f t="shared" si="30"/>
        <v>0</v>
      </c>
      <c r="M42" s="65">
        <f t="shared" si="30"/>
        <v>0</v>
      </c>
      <c r="N42" s="65">
        <f t="shared" si="30"/>
        <v>0</v>
      </c>
      <c r="O42" s="65">
        <f t="shared" si="30"/>
        <v>0</v>
      </c>
      <c r="P42" s="65">
        <f t="shared" si="30"/>
        <v>0</v>
      </c>
      <c r="Q42" s="65">
        <f t="shared" si="30"/>
        <v>0</v>
      </c>
      <c r="R42" s="65">
        <f t="shared" si="30"/>
        <v>0</v>
      </c>
      <c r="S42" s="65">
        <f t="shared" si="30"/>
        <v>0</v>
      </c>
      <c r="T42" s="65">
        <f t="shared" si="30"/>
        <v>0</v>
      </c>
      <c r="U42" s="65">
        <f t="shared" si="30"/>
        <v>0</v>
      </c>
      <c r="V42" s="65">
        <f t="shared" si="30"/>
        <v>0</v>
      </c>
      <c r="W42" s="65">
        <f t="shared" si="30"/>
        <v>0</v>
      </c>
      <c r="X42" s="65">
        <f t="shared" si="30"/>
        <v>0</v>
      </c>
      <c r="Y42" s="65">
        <f t="shared" si="30"/>
        <v>0</v>
      </c>
      <c r="Z42" s="65">
        <f t="shared" si="30"/>
        <v>0</v>
      </c>
      <c r="AA42" s="65">
        <f t="shared" si="30"/>
        <v>0</v>
      </c>
      <c r="AB42" s="65">
        <f t="shared" si="16"/>
        <v>0</v>
      </c>
      <c r="AC42" s="65">
        <f t="shared" si="16"/>
        <v>0</v>
      </c>
      <c r="AD42" s="65">
        <f t="shared" ref="AD42" si="31">IFERROR((AD27-AD12)/AD12,"NA")</f>
        <v>0</v>
      </c>
      <c r="AE42" s="7"/>
    </row>
    <row r="43" spans="2:32" x14ac:dyDescent="0.2">
      <c r="B43" s="85" t="s">
        <v>155</v>
      </c>
      <c r="C43" s="65" t="str">
        <f t="shared" ref="C43:AA43" si="32">IFERROR((C28-C13)/C13,"NA")</f>
        <v>NA</v>
      </c>
      <c r="D43" s="65" t="str">
        <f t="shared" si="32"/>
        <v>NA</v>
      </c>
      <c r="E43" s="65" t="str">
        <f t="shared" si="32"/>
        <v>NA</v>
      </c>
      <c r="F43" s="65" t="str">
        <f t="shared" si="32"/>
        <v>NA</v>
      </c>
      <c r="G43" s="65" t="str">
        <f t="shared" si="32"/>
        <v>NA</v>
      </c>
      <c r="H43" s="65" t="str">
        <f t="shared" si="32"/>
        <v>NA</v>
      </c>
      <c r="I43" s="65" t="str">
        <f t="shared" si="32"/>
        <v>NA</v>
      </c>
      <c r="J43" s="65" t="str">
        <f t="shared" si="32"/>
        <v>NA</v>
      </c>
      <c r="K43" s="65" t="str">
        <f t="shared" si="32"/>
        <v>NA</v>
      </c>
      <c r="L43" s="65" t="str">
        <f t="shared" si="32"/>
        <v>NA</v>
      </c>
      <c r="M43" s="65" t="str">
        <f t="shared" si="32"/>
        <v>NA</v>
      </c>
      <c r="N43" s="65" t="str">
        <f t="shared" si="32"/>
        <v>NA</v>
      </c>
      <c r="O43" s="65" t="str">
        <f t="shared" si="32"/>
        <v>NA</v>
      </c>
      <c r="P43" s="65" t="str">
        <f t="shared" si="32"/>
        <v>NA</v>
      </c>
      <c r="Q43" s="65" t="str">
        <f t="shared" si="32"/>
        <v>NA</v>
      </c>
      <c r="R43" s="65" t="str">
        <f t="shared" si="32"/>
        <v>NA</v>
      </c>
      <c r="S43" s="65" t="str">
        <f t="shared" si="32"/>
        <v>NA</v>
      </c>
      <c r="T43" s="65" t="str">
        <f t="shared" si="32"/>
        <v>NA</v>
      </c>
      <c r="U43" s="65" t="str">
        <f t="shared" si="32"/>
        <v>NA</v>
      </c>
      <c r="V43" s="65" t="str">
        <f t="shared" si="32"/>
        <v>NA</v>
      </c>
      <c r="W43" s="65" t="str">
        <f t="shared" si="32"/>
        <v>NA</v>
      </c>
      <c r="X43" s="65" t="str">
        <f t="shared" si="32"/>
        <v>NA</v>
      </c>
      <c r="Y43" s="65" t="str">
        <f t="shared" si="32"/>
        <v>NA</v>
      </c>
      <c r="Z43" s="65" t="str">
        <f t="shared" si="32"/>
        <v>NA</v>
      </c>
      <c r="AA43" s="65" t="str">
        <f t="shared" si="32"/>
        <v>NA</v>
      </c>
      <c r="AB43" s="65" t="str">
        <f t="shared" si="16"/>
        <v>NA</v>
      </c>
      <c r="AC43" s="65" t="str">
        <f t="shared" si="16"/>
        <v>NA</v>
      </c>
      <c r="AD43" s="65" t="str">
        <f t="shared" ref="AD43" si="33">IFERROR((AD28-AD13)/AD13,"NA")</f>
        <v>NA</v>
      </c>
    </row>
    <row r="44" spans="2:32" ht="18" x14ac:dyDescent="0.2">
      <c r="B44" s="9" t="s">
        <v>210</v>
      </c>
      <c r="C44" s="69">
        <f t="shared" ref="C44:AA44" si="34">IFERROR((C29-C14)/C14,"NA")</f>
        <v>3.3961834974283924E-3</v>
      </c>
      <c r="D44" s="69">
        <f t="shared" si="34"/>
        <v>3.1002039748145313E-3</v>
      </c>
      <c r="E44" s="69">
        <f t="shared" si="34"/>
        <v>3.1720079063199454E-3</v>
      </c>
      <c r="F44" s="69">
        <f t="shared" si="34"/>
        <v>3.3035263891979054E-3</v>
      </c>
      <c r="G44" s="69">
        <f t="shared" si="34"/>
        <v>3.3882449113490408E-3</v>
      </c>
      <c r="H44" s="69">
        <f t="shared" si="34"/>
        <v>3.3795675280012239E-3</v>
      </c>
      <c r="I44" s="69">
        <f t="shared" si="34"/>
        <v>3.7067246676893303E-3</v>
      </c>
      <c r="J44" s="69">
        <f t="shared" si="34"/>
        <v>2.6019210260968401E-3</v>
      </c>
      <c r="K44" s="69">
        <f t="shared" si="34"/>
        <v>2.4079995526603061E-3</v>
      </c>
      <c r="L44" s="69">
        <f t="shared" si="34"/>
        <v>2.3162580037174615E-3</v>
      </c>
      <c r="M44" s="69">
        <f t="shared" si="34"/>
        <v>2.4694231301845707E-3</v>
      </c>
      <c r="N44" s="69">
        <f t="shared" si="34"/>
        <v>2.1895500770929156E-3</v>
      </c>
      <c r="O44" s="69">
        <f t="shared" si="34"/>
        <v>1.54071450376237E-3</v>
      </c>
      <c r="P44" s="69">
        <f t="shared" si="34"/>
        <v>1.3438130588645488E-3</v>
      </c>
      <c r="Q44" s="69">
        <f t="shared" si="34"/>
        <v>6.0602193842317379E-4</v>
      </c>
      <c r="R44" s="69">
        <f t="shared" si="34"/>
        <v>9.9964342423431796E-4</v>
      </c>
      <c r="S44" s="69">
        <f t="shared" si="34"/>
        <v>1.3408108294339098E-3</v>
      </c>
      <c r="T44" s="69">
        <f t="shared" si="34"/>
        <v>3.8521902906121796E-4</v>
      </c>
      <c r="U44" s="69">
        <f t="shared" si="34"/>
        <v>9.3362438916657041E-3</v>
      </c>
      <c r="V44" s="69">
        <f t="shared" si="34"/>
        <v>1.2503500767262973E-2</v>
      </c>
      <c r="W44" s="69">
        <f t="shared" si="34"/>
        <v>1.2939444353468237E-2</v>
      </c>
      <c r="X44" s="69">
        <f t="shared" si="34"/>
        <v>2.8107602264295876E-3</v>
      </c>
      <c r="Y44" s="69">
        <f t="shared" si="34"/>
        <v>4.2813686587191762E-3</v>
      </c>
      <c r="Z44" s="69">
        <f t="shared" si="34"/>
        <v>2.3664400447976791E-3</v>
      </c>
      <c r="AA44" s="69">
        <f t="shared" si="34"/>
        <v>2.9814621863058599E-3</v>
      </c>
      <c r="AB44" s="69">
        <f t="shared" si="16"/>
        <v>-1.3121587016183106E-2</v>
      </c>
      <c r="AC44" s="69">
        <f t="shared" si="16"/>
        <v>-1.6262678799921715E-2</v>
      </c>
      <c r="AD44" s="69">
        <f t="shared" ref="AD44" si="35">IFERROR((AD29-AD14)/AD14,"NA")</f>
        <v>-1.5257808666095917E-2</v>
      </c>
      <c r="AE44" s="78">
        <f>AVERAGE(C44:AD44)</f>
        <v>1.5794635390993029E-3</v>
      </c>
      <c r="AF44" s="5" t="s">
        <v>43</v>
      </c>
    </row>
    <row r="47" spans="2:32" x14ac:dyDescent="0.2">
      <c r="C47" s="77">
        <f t="shared" ref="C47:X47" si="36">C29-C14</f>
        <v>5.2532179912757329</v>
      </c>
      <c r="D47" s="77">
        <f t="shared" si="36"/>
        <v>5.0464034047222412</v>
      </c>
      <c r="E47" s="77">
        <f t="shared" si="36"/>
        <v>5.3697658015237266</v>
      </c>
      <c r="F47" s="77">
        <f t="shared" si="36"/>
        <v>5.7564779134802393</v>
      </c>
      <c r="G47" s="77">
        <f t="shared" si="36"/>
        <v>6.0540998597916769</v>
      </c>
      <c r="H47" s="77">
        <f t="shared" si="36"/>
        <v>6.1610093465542377</v>
      </c>
      <c r="I47" s="77">
        <f t="shared" si="36"/>
        <v>6.3094886626670359</v>
      </c>
      <c r="J47" s="77">
        <f t="shared" si="36"/>
        <v>3.7179066641947429</v>
      </c>
      <c r="K47" s="77">
        <f t="shared" si="36"/>
        <v>3.544652136356035</v>
      </c>
      <c r="L47" s="77">
        <f t="shared" si="36"/>
        <v>3.4217684014101906</v>
      </c>
      <c r="M47" s="77">
        <f t="shared" si="36"/>
        <v>3.6772011009209109</v>
      </c>
      <c r="N47" s="77">
        <f t="shared" si="36"/>
        <v>3.5073124152959281</v>
      </c>
      <c r="O47" s="77">
        <f t="shared" si="36"/>
        <v>2.6309265979571137</v>
      </c>
      <c r="P47" s="77">
        <f t="shared" si="36"/>
        <v>2.3692753569350771</v>
      </c>
      <c r="Q47" s="77">
        <f t="shared" si="36"/>
        <v>0.89946026240932042</v>
      </c>
      <c r="R47" s="77">
        <f t="shared" si="36"/>
        <v>1.290217945536142</v>
      </c>
      <c r="S47" s="77">
        <f t="shared" si="36"/>
        <v>1.7784478696321457</v>
      </c>
      <c r="T47" s="77">
        <f t="shared" si="36"/>
        <v>0.32686168377608738</v>
      </c>
      <c r="U47" s="77">
        <f t="shared" si="36"/>
        <v>6.4176027845759336</v>
      </c>
      <c r="V47" s="77">
        <f t="shared" si="36"/>
        <v>6.4418686853759937</v>
      </c>
      <c r="W47" s="77">
        <f t="shared" si="36"/>
        <v>6.4661345861759401</v>
      </c>
      <c r="X47" s="77">
        <f t="shared" si="36"/>
        <v>1.6605155917441152</v>
      </c>
      <c r="Y47" s="77">
        <f t="shared" ref="Y47:AD47" si="37">Y29-Y14</f>
        <v>2.2052850647039577</v>
      </c>
      <c r="Z47" s="77">
        <f t="shared" si="37"/>
        <v>1.5879605483521573</v>
      </c>
      <c r="AA47" s="77">
        <f t="shared" si="37"/>
        <v>2.5416104497919605</v>
      </c>
      <c r="AB47" s="77">
        <f t="shared" si="37"/>
        <v>-12.449103304596747</v>
      </c>
      <c r="AC47" s="77">
        <f t="shared" si="37"/>
        <v>-15.566315449047693</v>
      </c>
      <c r="AD47" s="77">
        <f t="shared" si="37"/>
        <v>-14.241669935215668</v>
      </c>
      <c r="AE47" s="84">
        <f>SUM(C47:AD47)</f>
        <v>52.178382436298534</v>
      </c>
      <c r="AF47" s="5" t="s">
        <v>44</v>
      </c>
    </row>
    <row r="75" spans="2:2" x14ac:dyDescent="0.2">
      <c r="B75" s="11" t="s">
        <v>165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F78"/>
  <sheetViews>
    <sheetView zoomScale="75" zoomScaleNormal="75" workbookViewId="0">
      <pane ySplit="1" topLeftCell="A2" activePane="bottomLeft" state="frozen"/>
      <selection activeCell="AF24" sqref="AF24"/>
      <selection pane="bottomLeft" activeCell="AG29" sqref="AG29"/>
    </sheetView>
  </sheetViews>
  <sheetFormatPr defaultRowHeight="15" x14ac:dyDescent="0.2"/>
  <cols>
    <col min="1" max="1" width="3.28515625" style="5" customWidth="1"/>
    <col min="2" max="2" width="41.85546875" style="5" customWidth="1"/>
    <col min="3" max="30" width="9.28515625" style="5" bestFit="1" customWidth="1"/>
    <col min="31" max="16384" width="9.140625" style="5"/>
  </cols>
  <sheetData>
    <row r="1" spans="2:32" ht="15.75" customHeight="1" x14ac:dyDescent="0.2">
      <c r="B1" s="61" t="s">
        <v>159</v>
      </c>
    </row>
    <row r="2" spans="2:32" ht="15.75" customHeight="1" x14ac:dyDescent="0.2">
      <c r="B2" s="11" t="s">
        <v>185</v>
      </c>
      <c r="AF2" s="62"/>
    </row>
    <row r="4" spans="2:32" x14ac:dyDescent="0.2">
      <c r="B4" s="4" t="s">
        <v>4</v>
      </c>
      <c r="C4" s="4">
        <v>1990</v>
      </c>
      <c r="D4" s="4">
        <v>1991</v>
      </c>
      <c r="E4" s="4">
        <v>1992</v>
      </c>
      <c r="F4" s="4">
        <v>1993</v>
      </c>
      <c r="G4" s="4">
        <v>1994</v>
      </c>
      <c r="H4" s="4">
        <v>1995</v>
      </c>
      <c r="I4" s="4">
        <v>1996</v>
      </c>
      <c r="J4" s="4">
        <v>1997</v>
      </c>
      <c r="K4" s="4">
        <v>1998</v>
      </c>
      <c r="L4" s="4">
        <v>1999</v>
      </c>
      <c r="M4" s="4">
        <v>2000</v>
      </c>
      <c r="N4" s="4">
        <v>2001</v>
      </c>
      <c r="O4" s="4">
        <v>2002</v>
      </c>
      <c r="P4" s="4">
        <v>2003</v>
      </c>
      <c r="Q4" s="4">
        <v>2004</v>
      </c>
      <c r="R4" s="4">
        <v>2005</v>
      </c>
      <c r="S4" s="4">
        <v>2006</v>
      </c>
      <c r="T4" s="4">
        <v>2007</v>
      </c>
      <c r="U4" s="4">
        <v>2008</v>
      </c>
      <c r="V4" s="4">
        <v>2009</v>
      </c>
      <c r="W4" s="4">
        <v>2010</v>
      </c>
      <c r="X4" s="4">
        <v>2011</v>
      </c>
      <c r="Y4" s="4">
        <v>2012</v>
      </c>
      <c r="Z4" s="4">
        <v>2013</v>
      </c>
      <c r="AA4" s="4">
        <v>2014</v>
      </c>
      <c r="AB4" s="4">
        <v>2015</v>
      </c>
      <c r="AC4" s="4">
        <v>2016</v>
      </c>
      <c r="AD4" s="4">
        <v>2017</v>
      </c>
    </row>
    <row r="5" spans="2:32" x14ac:dyDescent="0.2">
      <c r="B5" s="10" t="s">
        <v>5</v>
      </c>
      <c r="C5" s="67">
        <v>31027.022919344101</v>
      </c>
      <c r="D5" s="67">
        <v>31880.970671614599</v>
      </c>
      <c r="E5" s="67">
        <v>31772.993139009115</v>
      </c>
      <c r="F5" s="67">
        <v>31952.084625950512</v>
      </c>
      <c r="G5" s="67">
        <v>32920.90603878488</v>
      </c>
      <c r="H5" s="67">
        <v>33831.935609896187</v>
      </c>
      <c r="I5" s="67">
        <v>35445.971105782075</v>
      </c>
      <c r="J5" s="67">
        <v>36556.321353546831</v>
      </c>
      <c r="K5" s="67">
        <v>38770.876079957205</v>
      </c>
      <c r="L5" s="67">
        <v>40189.786608476497</v>
      </c>
      <c r="M5" s="67">
        <v>42497.946079030837</v>
      </c>
      <c r="N5" s="67">
        <v>44605.303191402949</v>
      </c>
      <c r="O5" s="67">
        <v>43379.20315084522</v>
      </c>
      <c r="P5" s="67">
        <v>44016.014225973842</v>
      </c>
      <c r="Q5" s="67">
        <v>43814.790300770997</v>
      </c>
      <c r="R5" s="67">
        <v>45720.087086618281</v>
      </c>
      <c r="S5" s="67">
        <v>45221.377886751899</v>
      </c>
      <c r="T5" s="67">
        <v>45163.601369368545</v>
      </c>
      <c r="U5" s="67">
        <v>45272.34705736825</v>
      </c>
      <c r="V5" s="67">
        <v>40777.074626670597</v>
      </c>
      <c r="W5" s="67">
        <v>40409.687803306035</v>
      </c>
      <c r="X5" s="67">
        <v>36909.404895417327</v>
      </c>
      <c r="Y5" s="67">
        <v>36995.966924766588</v>
      </c>
      <c r="Z5" s="67">
        <v>35780.24771655658</v>
      </c>
      <c r="AA5" s="67">
        <v>35049.149576424279</v>
      </c>
      <c r="AB5" s="67">
        <v>36607.520101152324</v>
      </c>
      <c r="AC5" s="67">
        <v>37930.039507512913</v>
      </c>
      <c r="AD5" s="67">
        <v>36762.357913237291</v>
      </c>
    </row>
    <row r="6" spans="2:32" x14ac:dyDescent="0.2">
      <c r="B6" s="10" t="s">
        <v>12</v>
      </c>
      <c r="C6" s="67">
        <v>3309.4131824291426</v>
      </c>
      <c r="D6" s="67">
        <v>3011.6588383664393</v>
      </c>
      <c r="E6" s="67">
        <v>2938.2595228757809</v>
      </c>
      <c r="F6" s="67">
        <v>2934.2084371741953</v>
      </c>
      <c r="G6" s="67">
        <v>3208.453549608153</v>
      </c>
      <c r="H6" s="67">
        <v>3275.9985720408672</v>
      </c>
      <c r="I6" s="67">
        <v>3482.0054669658189</v>
      </c>
      <c r="J6" s="67">
        <v>3994.3512284953285</v>
      </c>
      <c r="K6" s="67">
        <v>3853.0022364868614</v>
      </c>
      <c r="L6" s="67">
        <v>3953.414669905093</v>
      </c>
      <c r="M6" s="67">
        <v>4756.8916867388743</v>
      </c>
      <c r="N6" s="67">
        <v>4886.7488728885501</v>
      </c>
      <c r="O6" s="67">
        <v>4295.5280677906749</v>
      </c>
      <c r="P6" s="67">
        <v>3628.0456619854554</v>
      </c>
      <c r="Q6" s="67">
        <v>3669.7824034039099</v>
      </c>
      <c r="R6" s="67">
        <v>3784.9368921526016</v>
      </c>
      <c r="S6" s="67">
        <v>3888.7382968110433</v>
      </c>
      <c r="T6" s="67">
        <v>3944.0169949409724</v>
      </c>
      <c r="U6" s="67">
        <v>3506.7261356529207</v>
      </c>
      <c r="V6" s="67">
        <v>2694.2070002605628</v>
      </c>
      <c r="W6" s="67">
        <v>2471.4866861591622</v>
      </c>
      <c r="X6" s="67">
        <v>2348.2580971993016</v>
      </c>
      <c r="Y6" s="67">
        <v>2554.8453956060189</v>
      </c>
      <c r="Z6" s="67">
        <v>2504.2287073634766</v>
      </c>
      <c r="AA6" s="67">
        <v>2904.8168115338813</v>
      </c>
      <c r="AB6" s="67">
        <v>3107.4777824166649</v>
      </c>
      <c r="AC6" s="67">
        <v>3338.5432995034193</v>
      </c>
      <c r="AD6" s="67">
        <v>3466.5642462816263</v>
      </c>
    </row>
    <row r="7" spans="2:32" x14ac:dyDescent="0.2">
      <c r="B7" s="10" t="s">
        <v>8</v>
      </c>
      <c r="C7" s="67">
        <v>19533.826940910541</v>
      </c>
      <c r="D7" s="67">
        <v>19576.867690343552</v>
      </c>
      <c r="E7" s="67">
        <v>19555.052787452241</v>
      </c>
      <c r="F7" s="67">
        <v>19730.997065050375</v>
      </c>
      <c r="G7" s="67">
        <v>19780.87077150125</v>
      </c>
      <c r="H7" s="67">
        <v>20246.520800277638</v>
      </c>
      <c r="I7" s="67">
        <v>20642.527035041789</v>
      </c>
      <c r="J7" s="67">
        <v>20672.849619940374</v>
      </c>
      <c r="K7" s="67">
        <v>21077.729996367772</v>
      </c>
      <c r="L7" s="67">
        <v>20688.207149766735</v>
      </c>
      <c r="M7" s="67">
        <v>19734.475931731522</v>
      </c>
      <c r="N7" s="67">
        <v>19381.365644986454</v>
      </c>
      <c r="O7" s="67">
        <v>19046.325771024738</v>
      </c>
      <c r="P7" s="67">
        <v>19255.416281029382</v>
      </c>
      <c r="Q7" s="67">
        <v>18995.057386319884</v>
      </c>
      <c r="R7" s="67">
        <v>18699.32994883768</v>
      </c>
      <c r="S7" s="67">
        <v>18345.712583653978</v>
      </c>
      <c r="T7" s="67">
        <v>18062.370639638004</v>
      </c>
      <c r="U7" s="67">
        <v>17835.367804919581</v>
      </c>
      <c r="V7" s="67">
        <v>17560.746946252948</v>
      </c>
      <c r="W7" s="67">
        <v>17723.946671704816</v>
      </c>
      <c r="X7" s="67">
        <v>17140.75945627406</v>
      </c>
      <c r="Y7" s="67">
        <v>17545.632972436422</v>
      </c>
      <c r="Z7" s="67">
        <v>18454.704826420537</v>
      </c>
      <c r="AA7" s="67">
        <v>18292.099364068348</v>
      </c>
      <c r="AB7" s="67">
        <v>18548.064818196352</v>
      </c>
      <c r="AC7" s="67">
        <v>19044.438527312792</v>
      </c>
      <c r="AD7" s="67">
        <v>19581.401037580206</v>
      </c>
    </row>
    <row r="8" spans="2:32" x14ac:dyDescent="0.2">
      <c r="B8" s="10" t="s">
        <v>6</v>
      </c>
      <c r="C8" s="67">
        <v>4767.9777358444608</v>
      </c>
      <c r="D8" s="67">
        <v>4550.8852870783858</v>
      </c>
      <c r="E8" s="67">
        <v>4319.4794271360524</v>
      </c>
      <c r="F8" s="67">
        <v>3943.667766485562</v>
      </c>
      <c r="G8" s="67">
        <v>4412.0269507783078</v>
      </c>
      <c r="H8" s="67">
        <v>4914.0084792759899</v>
      </c>
      <c r="I8" s="67">
        <v>4848.4475170150754</v>
      </c>
      <c r="J8" s="67">
        <v>4003.7347569183298</v>
      </c>
      <c r="K8" s="67">
        <v>3969.0573408051473</v>
      </c>
      <c r="L8" s="67">
        <v>3939.557337498562</v>
      </c>
      <c r="M8" s="67">
        <v>5659.8380843287723</v>
      </c>
      <c r="N8" s="67">
        <v>5756.875807098545</v>
      </c>
      <c r="O8" s="67">
        <v>6002.5114127432362</v>
      </c>
      <c r="P8" s="67">
        <v>6379.9701261060809</v>
      </c>
      <c r="Q8" s="67">
        <v>4900.7394785344077</v>
      </c>
      <c r="R8" s="67">
        <v>5661.5437612049409</v>
      </c>
      <c r="S8" s="67">
        <v>6052.2867901557638</v>
      </c>
      <c r="T8" s="67">
        <v>5034.6319578183557</v>
      </c>
      <c r="U8" s="67">
        <v>4740.5724426515944</v>
      </c>
      <c r="V8" s="67">
        <v>4347.7587951732312</v>
      </c>
      <c r="W8" s="67">
        <v>5321.712393312836</v>
      </c>
      <c r="X8" s="67">
        <v>4456.0346807915366</v>
      </c>
      <c r="Y8" s="67">
        <v>4176.3964824519944</v>
      </c>
      <c r="Z8" s="67">
        <v>4722.8267353003284</v>
      </c>
      <c r="AA8" s="67">
        <v>3965.0379550199386</v>
      </c>
      <c r="AB8" s="67">
        <v>4733.3820364194971</v>
      </c>
      <c r="AC8" s="67">
        <v>3766.4658798236628</v>
      </c>
      <c r="AD8" s="67">
        <v>5997.2663241865503</v>
      </c>
    </row>
    <row r="9" spans="2:32" x14ac:dyDescent="0.2">
      <c r="B9" s="10" t="s">
        <v>9</v>
      </c>
      <c r="C9" s="67">
        <v>1546.8003996996911</v>
      </c>
      <c r="D9" s="67">
        <v>1627.7649618277619</v>
      </c>
      <c r="E9" s="67">
        <v>1692.8601567558969</v>
      </c>
      <c r="F9" s="67">
        <v>1742.5251792457793</v>
      </c>
      <c r="G9" s="67">
        <v>1786.7952341677749</v>
      </c>
      <c r="H9" s="67">
        <v>1823.0170859163277</v>
      </c>
      <c r="I9" s="67">
        <v>1702.1735435775436</v>
      </c>
      <c r="J9" s="67">
        <v>1428.9083438370144</v>
      </c>
      <c r="K9" s="67">
        <v>1472.0318915508028</v>
      </c>
      <c r="L9" s="67">
        <v>1477.2829261327734</v>
      </c>
      <c r="M9" s="67">
        <v>1489.0931634895906</v>
      </c>
      <c r="N9" s="67">
        <v>1601.8416075473424</v>
      </c>
      <c r="O9" s="67">
        <v>1707.6016299791333</v>
      </c>
      <c r="P9" s="67">
        <v>1763.0989231024382</v>
      </c>
      <c r="Q9" s="67">
        <v>1484.2041275760596</v>
      </c>
      <c r="R9" s="67">
        <v>1290.6781700928902</v>
      </c>
      <c r="S9" s="67">
        <v>1326.3973042215111</v>
      </c>
      <c r="T9" s="67">
        <v>848.50866420761088</v>
      </c>
      <c r="U9" s="67">
        <v>687.38594011075759</v>
      </c>
      <c r="V9" s="67">
        <v>515.20520574863701</v>
      </c>
      <c r="W9" s="67">
        <v>499.72273998324931</v>
      </c>
      <c r="X9" s="67">
        <v>590.77098648624894</v>
      </c>
      <c r="Y9" s="67">
        <v>515.08880465428217</v>
      </c>
      <c r="Z9" s="67">
        <v>671.03350107816777</v>
      </c>
      <c r="AA9" s="67">
        <v>852.47113361551635</v>
      </c>
      <c r="AB9" s="67">
        <v>948.74981884760064</v>
      </c>
      <c r="AC9" s="67">
        <v>957.18028010998137</v>
      </c>
      <c r="AD9" s="67">
        <v>933.40205313111687</v>
      </c>
    </row>
    <row r="10" spans="2:32" x14ac:dyDescent="0.2">
      <c r="B10" s="10" t="s">
        <v>10</v>
      </c>
      <c r="C10" s="67" t="s">
        <v>132</v>
      </c>
      <c r="D10" s="67" t="s">
        <v>132</v>
      </c>
      <c r="E10" s="67" t="s">
        <v>132</v>
      </c>
      <c r="F10" s="67" t="s">
        <v>132</v>
      </c>
      <c r="G10" s="67" t="s">
        <v>132</v>
      </c>
      <c r="H10" s="67" t="s">
        <v>132</v>
      </c>
      <c r="I10" s="67" t="s">
        <v>132</v>
      </c>
      <c r="J10" s="67" t="s">
        <v>132</v>
      </c>
      <c r="K10" s="67" t="s">
        <v>132</v>
      </c>
      <c r="L10" s="67" t="s">
        <v>132</v>
      </c>
      <c r="M10" s="67" t="s">
        <v>132</v>
      </c>
      <c r="N10" s="67" t="s">
        <v>132</v>
      </c>
      <c r="O10" s="67" t="s">
        <v>132</v>
      </c>
      <c r="P10" s="67" t="s">
        <v>132</v>
      </c>
      <c r="Q10" s="67" t="s">
        <v>132</v>
      </c>
      <c r="R10" s="67" t="s">
        <v>132</v>
      </c>
      <c r="S10" s="67" t="s">
        <v>132</v>
      </c>
      <c r="T10" s="67" t="s">
        <v>132</v>
      </c>
      <c r="U10" s="67" t="s">
        <v>132</v>
      </c>
      <c r="V10" s="67" t="s">
        <v>132</v>
      </c>
      <c r="W10" s="67" t="s">
        <v>132</v>
      </c>
      <c r="X10" s="67" t="s">
        <v>132</v>
      </c>
      <c r="Y10" s="67" t="s">
        <v>132</v>
      </c>
      <c r="Z10" s="67" t="s">
        <v>132</v>
      </c>
      <c r="AA10" s="67" t="s">
        <v>132</v>
      </c>
      <c r="AB10" s="67" t="s">
        <v>132</v>
      </c>
      <c r="AC10" s="67" t="s">
        <v>132</v>
      </c>
      <c r="AD10" s="67" t="s">
        <v>132</v>
      </c>
    </row>
    <row r="11" spans="2:32" s="61" customFormat="1" x14ac:dyDescent="0.2">
      <c r="B11" s="9" t="s">
        <v>104</v>
      </c>
      <c r="C11" s="68">
        <v>55417.063442383478</v>
      </c>
      <c r="D11" s="68">
        <v>56097.26216215235</v>
      </c>
      <c r="E11" s="68">
        <v>55959.165606093033</v>
      </c>
      <c r="F11" s="68">
        <v>56359.81530742086</v>
      </c>
      <c r="G11" s="68">
        <v>57697.025594062055</v>
      </c>
      <c r="H11" s="68">
        <v>59177.472068131021</v>
      </c>
      <c r="I11" s="68">
        <v>61272.677151367228</v>
      </c>
      <c r="J11" s="68">
        <v>62652.430545819552</v>
      </c>
      <c r="K11" s="68">
        <v>65173.640204362644</v>
      </c>
      <c r="L11" s="68">
        <v>66308.691354281094</v>
      </c>
      <c r="M11" s="68">
        <v>68478.406860990828</v>
      </c>
      <c r="N11" s="68">
        <v>70475.259316825293</v>
      </c>
      <c r="O11" s="68">
        <v>68428.658619639769</v>
      </c>
      <c r="P11" s="68">
        <v>68662.575092091123</v>
      </c>
      <c r="Q11" s="68">
        <v>67963.834218070857</v>
      </c>
      <c r="R11" s="68">
        <v>69495.032097701449</v>
      </c>
      <c r="S11" s="68">
        <v>68782.226071438432</v>
      </c>
      <c r="T11" s="68">
        <v>68018.497668155134</v>
      </c>
      <c r="U11" s="68">
        <v>67301.826938051512</v>
      </c>
      <c r="V11" s="68">
        <v>61547.23377893275</v>
      </c>
      <c r="W11" s="68">
        <v>61104.843901153261</v>
      </c>
      <c r="X11" s="68">
        <v>56989.193435376939</v>
      </c>
      <c r="Y11" s="68">
        <v>57611.534097463307</v>
      </c>
      <c r="Z11" s="68">
        <v>57410.21475141876</v>
      </c>
      <c r="AA11" s="68">
        <v>57098.536885642032</v>
      </c>
      <c r="AB11" s="68">
        <v>59211.812520612941</v>
      </c>
      <c r="AC11" s="68">
        <v>61270.201614439102</v>
      </c>
      <c r="AD11" s="68">
        <v>60743.725250230236</v>
      </c>
    </row>
    <row r="12" spans="2:32" ht="16.5" customHeight="1" x14ac:dyDescent="0.2">
      <c r="B12" s="62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</row>
    <row r="13" spans="2:32" x14ac:dyDescent="0.2">
      <c r="B13" s="61" t="s">
        <v>163</v>
      </c>
    </row>
    <row r="14" spans="2:32" ht="18" x14ac:dyDescent="0.2">
      <c r="B14" s="11" t="s">
        <v>186</v>
      </c>
    </row>
    <row r="15" spans="2:32" x14ac:dyDescent="0.2">
      <c r="B15" s="10"/>
    </row>
    <row r="16" spans="2:32" x14ac:dyDescent="0.2">
      <c r="B16" s="4" t="s">
        <v>4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</row>
    <row r="17" spans="2:31" x14ac:dyDescent="0.2">
      <c r="B17" s="10" t="s">
        <v>5</v>
      </c>
      <c r="C17" s="79">
        <v>31022.103405485061</v>
      </c>
      <c r="D17" s="79">
        <v>31873.070431092707</v>
      </c>
      <c r="E17" s="79">
        <v>31764.600119301744</v>
      </c>
      <c r="F17" s="79">
        <v>31943.191349407509</v>
      </c>
      <c r="G17" s="79">
        <v>32912.372003550736</v>
      </c>
      <c r="H17" s="79">
        <v>33824.925125121626</v>
      </c>
      <c r="I17" s="79">
        <v>35439.434635849684</v>
      </c>
      <c r="J17" s="79">
        <v>36550.49335953148</v>
      </c>
      <c r="K17" s="79">
        <v>38763.594006055631</v>
      </c>
      <c r="L17" s="79">
        <v>40177.368956089376</v>
      </c>
      <c r="M17" s="79">
        <v>42485.772395100881</v>
      </c>
      <c r="N17" s="79">
        <v>44593.694257864947</v>
      </c>
      <c r="O17" s="79">
        <v>43375.183257668934</v>
      </c>
      <c r="P17" s="79">
        <v>44008.830609046658</v>
      </c>
      <c r="Q17" s="79">
        <v>43807.996908861474</v>
      </c>
      <c r="R17" s="79">
        <v>45711.734949910206</v>
      </c>
      <c r="S17" s="79">
        <v>45227.679834764262</v>
      </c>
      <c r="T17" s="79">
        <v>45162.457241267672</v>
      </c>
      <c r="U17" s="79">
        <v>45270.620391229524</v>
      </c>
      <c r="V17" s="79">
        <v>40798.360429012901</v>
      </c>
      <c r="W17" s="79">
        <v>40427.936167084597</v>
      </c>
      <c r="X17" s="79">
        <v>36925.880575062176</v>
      </c>
      <c r="Y17" s="79">
        <v>36998.841348519483</v>
      </c>
      <c r="Z17" s="79">
        <v>35816.78995106784</v>
      </c>
      <c r="AA17" s="79">
        <v>35114.718605008842</v>
      </c>
      <c r="AB17" s="79">
        <v>36665.906398151317</v>
      </c>
      <c r="AC17" s="79">
        <v>37998.083460448295</v>
      </c>
      <c r="AD17" s="79">
        <v>36840.010662856832</v>
      </c>
      <c r="AE17" s="96"/>
    </row>
    <row r="18" spans="2:31" x14ac:dyDescent="0.2">
      <c r="B18" s="10" t="s">
        <v>12</v>
      </c>
      <c r="C18" s="79">
        <v>3309.1613021160401</v>
      </c>
      <c r="D18" s="79">
        <v>3011.4141608236446</v>
      </c>
      <c r="E18" s="79">
        <v>2937.9437558339177</v>
      </c>
      <c r="F18" s="79">
        <v>2945.4259385520745</v>
      </c>
      <c r="G18" s="79">
        <v>3226.892046449384</v>
      </c>
      <c r="H18" s="79">
        <v>3217.335967647015</v>
      </c>
      <c r="I18" s="79">
        <v>3399.4075001340866</v>
      </c>
      <c r="J18" s="79">
        <v>3862.6330325355311</v>
      </c>
      <c r="K18" s="79">
        <v>3666.300230633713</v>
      </c>
      <c r="L18" s="79">
        <v>3774.5823808902246</v>
      </c>
      <c r="M18" s="79">
        <v>4558.5247618578096</v>
      </c>
      <c r="N18" s="79">
        <v>4603.7486190087357</v>
      </c>
      <c r="O18" s="79">
        <v>4076.8357851594023</v>
      </c>
      <c r="P18" s="79">
        <v>3484.9905501353578</v>
      </c>
      <c r="Q18" s="79">
        <v>3671.1360671675652</v>
      </c>
      <c r="R18" s="79">
        <v>3967.3747518163086</v>
      </c>
      <c r="S18" s="79">
        <v>3890.4625853684192</v>
      </c>
      <c r="T18" s="79">
        <v>3941.8494675947063</v>
      </c>
      <c r="U18" s="79">
        <v>3654.4985009871439</v>
      </c>
      <c r="V18" s="79">
        <v>2799.2754707538543</v>
      </c>
      <c r="W18" s="79">
        <v>2577.8009381626839</v>
      </c>
      <c r="X18" s="79">
        <v>2462.2071519789497</v>
      </c>
      <c r="Y18" s="79">
        <v>2668.5269060324026</v>
      </c>
      <c r="Z18" s="79">
        <v>2623.1653209218471</v>
      </c>
      <c r="AA18" s="79">
        <v>3037.1638565991207</v>
      </c>
      <c r="AB18" s="79">
        <v>3232.7158377227706</v>
      </c>
      <c r="AC18" s="79">
        <v>3467.0654059331114</v>
      </c>
      <c r="AD18" s="79">
        <v>3623.7842479632432</v>
      </c>
      <c r="AE18" s="96"/>
    </row>
    <row r="19" spans="2:31" x14ac:dyDescent="0.2">
      <c r="B19" s="10" t="s">
        <v>8</v>
      </c>
      <c r="C19" s="79">
        <v>19584.977870668936</v>
      </c>
      <c r="D19" s="79">
        <v>19629.624606557201</v>
      </c>
      <c r="E19" s="79">
        <v>19612.590146324535</v>
      </c>
      <c r="F19" s="79">
        <v>19779.408462052692</v>
      </c>
      <c r="G19" s="79">
        <v>19828.709413990218</v>
      </c>
      <c r="H19" s="79">
        <v>20292.814046847903</v>
      </c>
      <c r="I19" s="79">
        <v>20686.827962387517</v>
      </c>
      <c r="J19" s="79">
        <v>20719.402509670737</v>
      </c>
      <c r="K19" s="79">
        <v>21126.014044754924</v>
      </c>
      <c r="L19" s="79">
        <v>20741.885428560916</v>
      </c>
      <c r="M19" s="79">
        <v>19777.208774822055</v>
      </c>
      <c r="N19" s="79">
        <v>19418.422797252821</v>
      </c>
      <c r="O19" s="79">
        <v>19081.965542887174</v>
      </c>
      <c r="P19" s="79">
        <v>19290.727948817144</v>
      </c>
      <c r="Q19" s="79">
        <v>19025.970465819417</v>
      </c>
      <c r="R19" s="79">
        <v>18731.028998577644</v>
      </c>
      <c r="S19" s="79">
        <v>18379.267403716902</v>
      </c>
      <c r="T19" s="79">
        <v>18088.890969679287</v>
      </c>
      <c r="U19" s="79">
        <v>17871.713114635491</v>
      </c>
      <c r="V19" s="79">
        <v>17617.147595445782</v>
      </c>
      <c r="W19" s="79">
        <v>17765.617519875901</v>
      </c>
      <c r="X19" s="79">
        <v>17176.340133336784</v>
      </c>
      <c r="Y19" s="79">
        <v>17568.039313047932</v>
      </c>
      <c r="Z19" s="79">
        <v>18477.157855429199</v>
      </c>
      <c r="AA19" s="79">
        <v>18318.422902399172</v>
      </c>
      <c r="AB19" s="79">
        <v>18581.00231972972</v>
      </c>
      <c r="AC19" s="79">
        <v>19084.677116993844</v>
      </c>
      <c r="AD19" s="79">
        <v>19621.920729772733</v>
      </c>
      <c r="AE19" s="96"/>
    </row>
    <row r="20" spans="2:31" x14ac:dyDescent="0.2">
      <c r="B20" s="10" t="s">
        <v>105</v>
      </c>
      <c r="C20" s="79">
        <v>4920.6444482400057</v>
      </c>
      <c r="D20" s="79">
        <v>4702.585460947671</v>
      </c>
      <c r="E20" s="79">
        <v>4407.2519792073026</v>
      </c>
      <c r="F20" s="79">
        <v>4311.7758536612437</v>
      </c>
      <c r="G20" s="79">
        <v>4382.18351192916</v>
      </c>
      <c r="H20" s="79">
        <v>5246.5418134590927</v>
      </c>
      <c r="I20" s="79">
        <v>4831.4273298262215</v>
      </c>
      <c r="J20" s="79">
        <v>4165.9515390051283</v>
      </c>
      <c r="K20" s="79">
        <v>3986.022881207994</v>
      </c>
      <c r="L20" s="79">
        <v>4057.9670097409303</v>
      </c>
      <c r="M20" s="79">
        <v>5464.6750077348988</v>
      </c>
      <c r="N20" s="79">
        <v>5958.302674746772</v>
      </c>
      <c r="O20" s="79">
        <v>6175.1680144283655</v>
      </c>
      <c r="P20" s="79">
        <v>6447.0641093220165</v>
      </c>
      <c r="Q20" s="79">
        <v>5275.5757817525591</v>
      </c>
      <c r="R20" s="79">
        <v>5787.7469262364111</v>
      </c>
      <c r="S20" s="79">
        <v>5831.8944378641027</v>
      </c>
      <c r="T20" s="79">
        <v>5076.5786992526855</v>
      </c>
      <c r="U20" s="79">
        <v>4585.3113916495358</v>
      </c>
      <c r="V20" s="79">
        <v>4105.335953186679</v>
      </c>
      <c r="W20" s="79">
        <v>5532.5214824326222</v>
      </c>
      <c r="X20" s="79">
        <v>4655.9912464758409</v>
      </c>
      <c r="Y20" s="79">
        <v>4055.05576978298</v>
      </c>
      <c r="Z20" s="79">
        <v>4471.2350376585637</v>
      </c>
      <c r="AA20" s="79">
        <v>3946.7079311524885</v>
      </c>
      <c r="AB20" s="79">
        <v>4520.6278422273353</v>
      </c>
      <c r="AC20" s="79">
        <v>3382.917101639483</v>
      </c>
      <c r="AD20" s="79">
        <v>5338.1746702525406</v>
      </c>
    </row>
    <row r="21" spans="2:31" x14ac:dyDescent="0.2">
      <c r="B21" s="10" t="s">
        <v>9</v>
      </c>
      <c r="C21" s="79">
        <v>1552.0536176909657</v>
      </c>
      <c r="D21" s="79">
        <v>1632.8113652324846</v>
      </c>
      <c r="E21" s="79">
        <v>1698.2299225574211</v>
      </c>
      <c r="F21" s="79">
        <v>1748.2816571592582</v>
      </c>
      <c r="G21" s="79">
        <v>1792.8493340275654</v>
      </c>
      <c r="H21" s="79">
        <v>1829.1780952628808</v>
      </c>
      <c r="I21" s="79">
        <v>1708.4830322402108</v>
      </c>
      <c r="J21" s="79">
        <v>1432.6262505012091</v>
      </c>
      <c r="K21" s="79">
        <v>1475.5765436871579</v>
      </c>
      <c r="L21" s="79">
        <v>1480.7046945341824</v>
      </c>
      <c r="M21" s="79">
        <v>1492.7703645905106</v>
      </c>
      <c r="N21" s="79">
        <v>1605.3489199626385</v>
      </c>
      <c r="O21" s="79">
        <v>1710.2325565770916</v>
      </c>
      <c r="P21" s="79">
        <v>1765.4681984593738</v>
      </c>
      <c r="Q21" s="79">
        <v>1485.1035878384678</v>
      </c>
      <c r="R21" s="79">
        <v>1291.9683880384264</v>
      </c>
      <c r="S21" s="79">
        <v>1328.1757520911431</v>
      </c>
      <c r="T21" s="79">
        <v>848.83552589138685</v>
      </c>
      <c r="U21" s="79">
        <v>693.80354289533363</v>
      </c>
      <c r="V21" s="79">
        <v>521.64707443401301</v>
      </c>
      <c r="W21" s="79">
        <v>506.18887456942531</v>
      </c>
      <c r="X21" s="79">
        <v>592.43150207799295</v>
      </c>
      <c r="Y21" s="79">
        <v>517.29408971898624</v>
      </c>
      <c r="Z21" s="79">
        <v>672.62146162651982</v>
      </c>
      <c r="AA21" s="79">
        <v>855.01274406530831</v>
      </c>
      <c r="AB21" s="79">
        <v>936.30071554300378</v>
      </c>
      <c r="AC21" s="79">
        <v>941.61396466093265</v>
      </c>
      <c r="AD21" s="79">
        <v>919.16038319590018</v>
      </c>
    </row>
    <row r="22" spans="2:31" x14ac:dyDescent="0.2">
      <c r="B22" s="10" t="s">
        <v>10</v>
      </c>
      <c r="C22" s="79" t="s">
        <v>132</v>
      </c>
      <c r="D22" s="79" t="s">
        <v>132</v>
      </c>
      <c r="E22" s="79" t="s">
        <v>132</v>
      </c>
      <c r="F22" s="79" t="s">
        <v>132</v>
      </c>
      <c r="G22" s="79" t="s">
        <v>132</v>
      </c>
      <c r="H22" s="79" t="s">
        <v>132</v>
      </c>
      <c r="I22" s="79" t="s">
        <v>132</v>
      </c>
      <c r="J22" s="79" t="s">
        <v>132</v>
      </c>
      <c r="K22" s="79" t="s">
        <v>132</v>
      </c>
      <c r="L22" s="79" t="s">
        <v>132</v>
      </c>
      <c r="M22" s="79" t="s">
        <v>132</v>
      </c>
      <c r="N22" s="79" t="s">
        <v>132</v>
      </c>
      <c r="O22" s="79" t="s">
        <v>132</v>
      </c>
      <c r="P22" s="79" t="s">
        <v>132</v>
      </c>
      <c r="Q22" s="79" t="s">
        <v>132</v>
      </c>
      <c r="R22" s="79" t="s">
        <v>132</v>
      </c>
      <c r="S22" s="79" t="s">
        <v>132</v>
      </c>
      <c r="T22" s="79" t="s">
        <v>132</v>
      </c>
      <c r="U22" s="79" t="s">
        <v>132</v>
      </c>
      <c r="V22" s="79" t="s">
        <v>132</v>
      </c>
      <c r="W22" s="79" t="s">
        <v>132</v>
      </c>
      <c r="X22" s="79" t="s">
        <v>132</v>
      </c>
      <c r="Y22" s="79" t="s">
        <v>132</v>
      </c>
      <c r="Z22" s="79" t="s">
        <v>132</v>
      </c>
      <c r="AA22" s="79" t="s">
        <v>132</v>
      </c>
      <c r="AB22" s="79" t="s">
        <v>132</v>
      </c>
      <c r="AC22" s="79" t="s">
        <v>132</v>
      </c>
      <c r="AD22" s="79" t="s">
        <v>132</v>
      </c>
    </row>
    <row r="23" spans="2:31" x14ac:dyDescent="0.2">
      <c r="B23" s="9" t="s">
        <v>104</v>
      </c>
      <c r="C23" s="81">
        <v>55468.296195961004</v>
      </c>
      <c r="D23" s="81">
        <v>56146.920563706037</v>
      </c>
      <c r="E23" s="81">
        <v>56013.363944017619</v>
      </c>
      <c r="F23" s="81">
        <v>56416.307407171531</v>
      </c>
      <c r="G23" s="81">
        <v>57760.8227980179</v>
      </c>
      <c r="H23" s="81">
        <v>59164.253234879427</v>
      </c>
      <c r="I23" s="81">
        <v>61234.153130611499</v>
      </c>
      <c r="J23" s="81">
        <v>62565.155152238956</v>
      </c>
      <c r="K23" s="81">
        <v>65031.484825131425</v>
      </c>
      <c r="L23" s="81">
        <v>66174.541460074703</v>
      </c>
      <c r="M23" s="81">
        <v>68314.276296371259</v>
      </c>
      <c r="N23" s="81">
        <v>70221.214594089135</v>
      </c>
      <c r="O23" s="81">
        <v>68244.217142292604</v>
      </c>
      <c r="P23" s="81">
        <v>68550.017306458525</v>
      </c>
      <c r="Q23" s="81">
        <v>67990.207029686921</v>
      </c>
      <c r="R23" s="81">
        <v>69702.107088342585</v>
      </c>
      <c r="S23" s="81">
        <v>68825.585575940728</v>
      </c>
      <c r="T23" s="81">
        <v>68042.033204433057</v>
      </c>
      <c r="U23" s="81">
        <v>67490.635549747501</v>
      </c>
      <c r="V23" s="81">
        <v>61736.430569646553</v>
      </c>
      <c r="W23" s="81">
        <v>61277.543499692612</v>
      </c>
      <c r="X23" s="81">
        <v>57156.8593624559</v>
      </c>
      <c r="Y23" s="81">
        <v>57752.701657318808</v>
      </c>
      <c r="Z23" s="81">
        <v>57589.734589045409</v>
      </c>
      <c r="AA23" s="81">
        <v>57325.318108072439</v>
      </c>
      <c r="AB23" s="81">
        <v>59415.925271146807</v>
      </c>
      <c r="AC23" s="81">
        <v>61491.439948036183</v>
      </c>
      <c r="AD23" s="81">
        <v>61004.876023788711</v>
      </c>
    </row>
    <row r="24" spans="2:31" x14ac:dyDescent="0.2">
      <c r="B24" s="6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2:31" x14ac:dyDescent="0.2">
      <c r="B25" s="9" t="s">
        <v>7</v>
      </c>
    </row>
    <row r="26" spans="2:31" x14ac:dyDescent="0.2">
      <c r="B26" s="11" t="s">
        <v>169</v>
      </c>
    </row>
    <row r="28" spans="2:31" x14ac:dyDescent="0.2">
      <c r="B28" s="4" t="s">
        <v>4</v>
      </c>
      <c r="C28" s="4">
        <v>1990</v>
      </c>
      <c r="D28" s="4">
        <v>1991</v>
      </c>
      <c r="E28" s="4">
        <v>1992</v>
      </c>
      <c r="F28" s="4">
        <v>1993</v>
      </c>
      <c r="G28" s="4">
        <v>1994</v>
      </c>
      <c r="H28" s="4">
        <v>1995</v>
      </c>
      <c r="I28" s="4">
        <v>1996</v>
      </c>
      <c r="J28" s="4">
        <v>1997</v>
      </c>
      <c r="K28" s="4">
        <v>1998</v>
      </c>
      <c r="L28" s="4">
        <v>1999</v>
      </c>
      <c r="M28" s="4">
        <v>2000</v>
      </c>
      <c r="N28" s="4">
        <v>2001</v>
      </c>
      <c r="O28" s="4">
        <v>2002</v>
      </c>
      <c r="P28" s="4">
        <v>2003</v>
      </c>
      <c r="Q28" s="4">
        <v>2004</v>
      </c>
      <c r="R28" s="4">
        <v>2005</v>
      </c>
      <c r="S28" s="4">
        <v>2006</v>
      </c>
      <c r="T28" s="4">
        <v>2007</v>
      </c>
      <c r="U28" s="4">
        <v>2008</v>
      </c>
      <c r="V28" s="4">
        <v>2009</v>
      </c>
      <c r="W28" s="4">
        <v>2010</v>
      </c>
      <c r="X28" s="4">
        <v>2011</v>
      </c>
      <c r="Y28" s="4">
        <v>2012</v>
      </c>
      <c r="Z28" s="4">
        <v>2013</v>
      </c>
      <c r="AA28" s="4">
        <v>2014</v>
      </c>
      <c r="AB28" s="4">
        <v>2015</v>
      </c>
      <c r="AC28" s="4">
        <v>2016</v>
      </c>
      <c r="AD28" s="4">
        <v>2017</v>
      </c>
    </row>
    <row r="29" spans="2:31" x14ac:dyDescent="0.2">
      <c r="B29" s="10" t="s">
        <v>5</v>
      </c>
      <c r="C29" s="87">
        <f>IFERROR((C17-C5)/C5,"NA")</f>
        <v>-1.5855578125651199E-4</v>
      </c>
      <c r="D29" s="87">
        <f t="shared" ref="D29:AA29" si="0">IFERROR((D17-D5)/D5,"NA")</f>
        <v>-2.478042655372027E-4</v>
      </c>
      <c r="E29" s="87">
        <f t="shared" si="0"/>
        <v>-2.6415577753884756E-4</v>
      </c>
      <c r="F29" s="87">
        <f t="shared" si="0"/>
        <v>-2.7833165338391554E-4</v>
      </c>
      <c r="G29" s="87">
        <f t="shared" si="0"/>
        <v>-2.5922844359418284E-4</v>
      </c>
      <c r="H29" s="87">
        <f t="shared" si="0"/>
        <v>-2.0721500700982568E-4</v>
      </c>
      <c r="I29" s="87">
        <f t="shared" si="0"/>
        <v>-1.844065694485839E-4</v>
      </c>
      <c r="J29" s="87">
        <f t="shared" si="0"/>
        <v>-1.5942506793797305E-4</v>
      </c>
      <c r="K29" s="87">
        <f t="shared" si="0"/>
        <v>-1.8782330031840103E-4</v>
      </c>
      <c r="L29" s="87">
        <f t="shared" si="0"/>
        <v>-3.0897532520120479E-4</v>
      </c>
      <c r="M29" s="87">
        <f t="shared" si="0"/>
        <v>-2.8645346547611809E-4</v>
      </c>
      <c r="N29" s="87">
        <f t="shared" si="0"/>
        <v>-2.6025904337400582E-4</v>
      </c>
      <c r="O29" s="87">
        <f t="shared" si="0"/>
        <v>-9.2668672642683307E-5</v>
      </c>
      <c r="P29" s="87">
        <f t="shared" si="0"/>
        <v>-1.6320462117048253E-4</v>
      </c>
      <c r="Q29" s="87">
        <f t="shared" si="0"/>
        <v>-1.5504791562139487E-4</v>
      </c>
      <c r="R29" s="87">
        <f t="shared" si="0"/>
        <v>-1.8267980750457221E-4</v>
      </c>
      <c r="S29" s="87">
        <f t="shared" si="0"/>
        <v>1.3935771767379832E-4</v>
      </c>
      <c r="T29" s="87">
        <f t="shared" si="0"/>
        <v>-2.5332968722236834E-5</v>
      </c>
      <c r="U29" s="87">
        <f t="shared" si="0"/>
        <v>-3.8139532207987941E-5</v>
      </c>
      <c r="V29" s="87">
        <f t="shared" si="0"/>
        <v>5.220041539807039E-4</v>
      </c>
      <c r="W29" s="87">
        <f t="shared" si="0"/>
        <v>4.5158388422564559E-4</v>
      </c>
      <c r="X29" s="87">
        <f t="shared" si="0"/>
        <v>4.4638161172018171E-4</v>
      </c>
      <c r="Y29" s="87">
        <f t="shared" si="0"/>
        <v>7.7695597434733542E-5</v>
      </c>
      <c r="Z29" s="87">
        <f t="shared" si="0"/>
        <v>1.0212962973521003E-3</v>
      </c>
      <c r="AA29" s="87">
        <f t="shared" si="0"/>
        <v>1.8707737385065656E-3</v>
      </c>
      <c r="AB29" s="87">
        <f t="shared" ref="AB29:AC35" si="1">IFERROR((AB17-AB5)/AB5,"NA")</f>
        <v>1.5949263112514233E-3</v>
      </c>
      <c r="AC29" s="87">
        <f t="shared" si="1"/>
        <v>1.7939330888886865E-3</v>
      </c>
      <c r="AD29" s="87">
        <f t="shared" ref="AD29" si="2">IFERROR((AD17-AD5)/AD5,"NA")</f>
        <v>2.1122896905255441E-3</v>
      </c>
      <c r="AE29" s="74">
        <f>AVERAGE(C29:AD29)</f>
        <v>2.3466195977190187E-4</v>
      </c>
    </row>
    <row r="30" spans="2:31" x14ac:dyDescent="0.2">
      <c r="B30" s="10" t="s">
        <v>12</v>
      </c>
      <c r="C30" s="87">
        <f t="shared" ref="C30:AA30" si="3">IFERROR((C18-C6)/C6,"NA")</f>
        <v>-7.6110264635364838E-5</v>
      </c>
      <c r="D30" s="87">
        <f t="shared" si="3"/>
        <v>-8.1243446195744233E-5</v>
      </c>
      <c r="E30" s="87">
        <f t="shared" si="3"/>
        <v>-1.074673763174363E-4</v>
      </c>
      <c r="F30" s="87">
        <f t="shared" si="3"/>
        <v>3.8230076758562831E-3</v>
      </c>
      <c r="G30" s="87">
        <f t="shared" si="3"/>
        <v>5.7468486160514483E-3</v>
      </c>
      <c r="H30" s="87">
        <f t="shared" si="3"/>
        <v>-1.7906785703299885E-2</v>
      </c>
      <c r="I30" s="87">
        <f t="shared" si="3"/>
        <v>-2.3721377698957841E-2</v>
      </c>
      <c r="J30" s="87">
        <f t="shared" si="3"/>
        <v>-3.2976117628347783E-2</v>
      </c>
      <c r="K30" s="87">
        <f t="shared" si="3"/>
        <v>-4.8456241235764738E-2</v>
      </c>
      <c r="L30" s="87">
        <f t="shared" si="3"/>
        <v>-4.5234892857611994E-2</v>
      </c>
      <c r="M30" s="87">
        <f t="shared" si="3"/>
        <v>-4.170095472933856E-2</v>
      </c>
      <c r="N30" s="87">
        <f t="shared" si="3"/>
        <v>-5.7911765314949237E-2</v>
      </c>
      <c r="O30" s="87">
        <f t="shared" si="3"/>
        <v>-5.0911617659095597E-2</v>
      </c>
      <c r="P30" s="87">
        <f t="shared" si="3"/>
        <v>-3.9430350436055521E-2</v>
      </c>
      <c r="Q30" s="87">
        <f t="shared" si="3"/>
        <v>3.6886758255739766E-4</v>
      </c>
      <c r="R30" s="87">
        <f t="shared" si="3"/>
        <v>4.8201030786526392E-2</v>
      </c>
      <c r="S30" s="87">
        <f t="shared" si="3"/>
        <v>4.4340565647988869E-4</v>
      </c>
      <c r="T30" s="87">
        <f t="shared" si="3"/>
        <v>-5.4957353100820239E-4</v>
      </c>
      <c r="U30" s="87">
        <f t="shared" si="3"/>
        <v>4.213969372510161E-2</v>
      </c>
      <c r="V30" s="87">
        <f t="shared" si="3"/>
        <v>3.899792053213804E-2</v>
      </c>
      <c r="W30" s="87">
        <f t="shared" si="3"/>
        <v>4.3016315887479201E-2</v>
      </c>
      <c r="X30" s="87">
        <f t="shared" si="3"/>
        <v>4.8524927866980129E-2</v>
      </c>
      <c r="Y30" s="87">
        <f t="shared" si="3"/>
        <v>4.4496434352505332E-2</v>
      </c>
      <c r="Z30" s="87">
        <f t="shared" si="3"/>
        <v>4.7494309608642073E-2</v>
      </c>
      <c r="AA30" s="87">
        <f t="shared" si="3"/>
        <v>4.5561236267891839E-2</v>
      </c>
      <c r="AB30" s="87">
        <f t="shared" si="1"/>
        <v>4.0302156306555766E-2</v>
      </c>
      <c r="AC30" s="87">
        <f t="shared" si="1"/>
        <v>3.8496462348955797E-2</v>
      </c>
      <c r="AD30" s="87">
        <f t="shared" ref="AD30" si="4">IFERROR((AD18-AD6)/AD6,"NA")</f>
        <v>4.535326349432503E-2</v>
      </c>
      <c r="AE30" s="74">
        <f t="shared" ref="AE30:AE33" si="5">AVERAGE(C30:AD30)</f>
        <v>4.7821922438024403E-3</v>
      </c>
    </row>
    <row r="31" spans="2:31" x14ac:dyDescent="0.2">
      <c r="B31" s="10" t="s">
        <v>8</v>
      </c>
      <c r="C31" s="87">
        <f t="shared" ref="C31:AA31" si="6">IFERROR((C19-C7)/C7,"NA")</f>
        <v>2.6185821095438665E-3</v>
      </c>
      <c r="D31" s="87">
        <f t="shared" si="6"/>
        <v>2.6948599259151375E-3</v>
      </c>
      <c r="E31" s="87">
        <f t="shared" si="6"/>
        <v>2.9423269524086245E-3</v>
      </c>
      <c r="F31" s="87">
        <f t="shared" si="6"/>
        <v>2.4535707365781643E-3</v>
      </c>
      <c r="G31" s="87">
        <f t="shared" si="6"/>
        <v>2.4184295545720282E-3</v>
      </c>
      <c r="H31" s="87">
        <f t="shared" si="6"/>
        <v>2.2864790956888931E-3</v>
      </c>
      <c r="I31" s="87">
        <f t="shared" si="6"/>
        <v>2.1461000036732463E-3</v>
      </c>
      <c r="J31" s="87">
        <f t="shared" si="6"/>
        <v>2.2518854723085446E-3</v>
      </c>
      <c r="K31" s="87">
        <f t="shared" si="6"/>
        <v>2.2907613104196697E-3</v>
      </c>
      <c r="L31" s="87">
        <f t="shared" si="6"/>
        <v>2.5946317341851602E-3</v>
      </c>
      <c r="M31" s="87">
        <f t="shared" si="6"/>
        <v>2.1653903168424942E-3</v>
      </c>
      <c r="N31" s="87">
        <f t="shared" si="6"/>
        <v>1.9119990275789803E-3</v>
      </c>
      <c r="O31" s="87">
        <f t="shared" si="6"/>
        <v>1.8712150727073398E-3</v>
      </c>
      <c r="P31" s="87">
        <f t="shared" si="6"/>
        <v>1.8338563691584174E-3</v>
      </c>
      <c r="Q31" s="87">
        <f t="shared" si="6"/>
        <v>1.6274275392184922E-3</v>
      </c>
      <c r="R31" s="87">
        <f t="shared" si="6"/>
        <v>1.6951970913767513E-3</v>
      </c>
      <c r="S31" s="87">
        <f t="shared" si="6"/>
        <v>1.829027894660304E-3</v>
      </c>
      <c r="T31" s="87">
        <f t="shared" si="6"/>
        <v>1.4682640817415241E-3</v>
      </c>
      <c r="U31" s="87">
        <f t="shared" si="6"/>
        <v>2.0378222705273066E-3</v>
      </c>
      <c r="V31" s="87">
        <f t="shared" si="6"/>
        <v>3.2117454551025535E-3</v>
      </c>
      <c r="W31" s="87">
        <f t="shared" si="6"/>
        <v>2.3511043529379225E-3</v>
      </c>
      <c r="X31" s="87">
        <f t="shared" si="6"/>
        <v>2.075793499902391E-3</v>
      </c>
      <c r="Y31" s="87">
        <f t="shared" si="6"/>
        <v>1.2770323331571338E-3</v>
      </c>
      <c r="Z31" s="87">
        <f t="shared" si="6"/>
        <v>1.2166560895906372E-3</v>
      </c>
      <c r="AA31" s="87">
        <f t="shared" si="6"/>
        <v>1.439066003683088E-3</v>
      </c>
      <c r="AB31" s="87">
        <f t="shared" si="1"/>
        <v>1.7757918066500995E-3</v>
      </c>
      <c r="AC31" s="87">
        <f t="shared" si="1"/>
        <v>2.1128787610799524E-3</v>
      </c>
      <c r="AD31" s="87">
        <f t="shared" ref="AD31" si="7">IFERROR((AD19-AD7)/AD7,"NA")</f>
        <v>2.0692948433445909E-3</v>
      </c>
      <c r="AE31" s="74">
        <f t="shared" si="5"/>
        <v>2.0952567751626179E-3</v>
      </c>
    </row>
    <row r="32" spans="2:31" x14ac:dyDescent="0.2">
      <c r="B32" s="10" t="s">
        <v>188</v>
      </c>
      <c r="C32" s="87">
        <f t="shared" ref="C32:AA32" si="8">IFERROR((C20-C8)/C8,"NA")</f>
        <v>3.2019174764142636E-2</v>
      </c>
      <c r="D32" s="87">
        <f t="shared" si="8"/>
        <v>3.3334211763152335E-2</v>
      </c>
      <c r="E32" s="87">
        <f t="shared" si="8"/>
        <v>2.0320169027740011E-2</v>
      </c>
      <c r="F32" s="87">
        <f t="shared" si="8"/>
        <v>9.3341556381592666E-2</v>
      </c>
      <c r="G32" s="87">
        <f t="shared" si="8"/>
        <v>-6.7641107323433798E-3</v>
      </c>
      <c r="H32" s="87">
        <f t="shared" si="8"/>
        <v>6.7670484409114606E-2</v>
      </c>
      <c r="I32" s="87">
        <f t="shared" si="8"/>
        <v>-3.5104406367447542E-3</v>
      </c>
      <c r="J32" s="87">
        <f t="shared" si="8"/>
        <v>4.0516365827304848E-2</v>
      </c>
      <c r="K32" s="87">
        <f t="shared" si="8"/>
        <v>4.2744508194495281E-3</v>
      </c>
      <c r="L32" s="87">
        <f t="shared" si="8"/>
        <v>3.0056593190125516E-2</v>
      </c>
      <c r="M32" s="87">
        <f t="shared" si="8"/>
        <v>-3.4482095368461203E-2</v>
      </c>
      <c r="N32" s="87">
        <f t="shared" si="8"/>
        <v>3.4988920101395378E-2</v>
      </c>
      <c r="O32" s="87">
        <f t="shared" si="8"/>
        <v>2.8764060542822475E-2</v>
      </c>
      <c r="P32" s="87">
        <f t="shared" si="8"/>
        <v>1.0516347551753418E-2</v>
      </c>
      <c r="Q32" s="87">
        <f t="shared" si="8"/>
        <v>7.6485661982229725E-2</v>
      </c>
      <c r="R32" s="87">
        <f t="shared" si="8"/>
        <v>2.2291299043957321E-2</v>
      </c>
      <c r="S32" s="87">
        <f t="shared" si="8"/>
        <v>-3.6414723877615365E-2</v>
      </c>
      <c r="T32" s="87">
        <f t="shared" si="8"/>
        <v>8.3316400852678271E-3</v>
      </c>
      <c r="U32" s="87">
        <f t="shared" si="8"/>
        <v>-3.275154063782533E-2</v>
      </c>
      <c r="V32" s="87">
        <f t="shared" si="8"/>
        <v>-5.5758116631420239E-2</v>
      </c>
      <c r="W32" s="87">
        <f t="shared" si="8"/>
        <v>3.9613018054993912E-2</v>
      </c>
      <c r="X32" s="87">
        <f t="shared" si="8"/>
        <v>4.487320678769615E-2</v>
      </c>
      <c r="Y32" s="87">
        <f t="shared" si="8"/>
        <v>-2.9053925598025214E-2</v>
      </c>
      <c r="Z32" s="87">
        <f t="shared" si="8"/>
        <v>-5.3271422337234198E-2</v>
      </c>
      <c r="AA32" s="87">
        <f t="shared" si="8"/>
        <v>-4.6229125863078745E-3</v>
      </c>
      <c r="AB32" s="87">
        <f t="shared" si="1"/>
        <v>-4.4947606712323777E-2</v>
      </c>
      <c r="AC32" s="87">
        <f t="shared" si="1"/>
        <v>-0.10183253756227753</v>
      </c>
      <c r="AD32" s="87">
        <f t="shared" ref="AD32" si="9">IFERROR((AD20-AD8)/AD8,"NA")</f>
        <v>-0.10989868021634118</v>
      </c>
      <c r="AE32" s="74">
        <f t="shared" si="5"/>
        <v>2.6460374084220834E-3</v>
      </c>
    </row>
    <row r="33" spans="2:32" x14ac:dyDescent="0.2">
      <c r="B33" s="10" t="s">
        <v>9</v>
      </c>
      <c r="C33" s="87">
        <f t="shared" ref="C33:AA33" si="10">IFERROR((C21-C9)/C9,"NA")</f>
        <v>3.3961834974276578E-3</v>
      </c>
      <c r="D33" s="87">
        <f t="shared" si="10"/>
        <v>3.1002039748148046E-3</v>
      </c>
      <c r="E33" s="87">
        <f t="shared" si="10"/>
        <v>3.1720079063202139E-3</v>
      </c>
      <c r="F33" s="87">
        <f t="shared" si="10"/>
        <v>3.3035263891971209E-3</v>
      </c>
      <c r="G33" s="87">
        <f t="shared" si="10"/>
        <v>3.388244911348402E-3</v>
      </c>
      <c r="H33" s="87">
        <f t="shared" si="10"/>
        <v>3.3795675280005998E-3</v>
      </c>
      <c r="I33" s="87">
        <f t="shared" si="10"/>
        <v>3.7067246676894617E-3</v>
      </c>
      <c r="J33" s="87">
        <f t="shared" si="10"/>
        <v>2.6019210260968414E-3</v>
      </c>
      <c r="K33" s="87">
        <f t="shared" si="10"/>
        <v>2.4079995526596868E-3</v>
      </c>
      <c r="L33" s="87">
        <f t="shared" si="10"/>
        <v>2.3162580037166939E-3</v>
      </c>
      <c r="M33" s="87">
        <f t="shared" si="10"/>
        <v>2.4694231301839609E-3</v>
      </c>
      <c r="N33" s="87">
        <f t="shared" si="10"/>
        <v>2.1895500770930604E-3</v>
      </c>
      <c r="O33" s="87">
        <f t="shared" si="10"/>
        <v>1.5407145037630353E-3</v>
      </c>
      <c r="P33" s="87">
        <f t="shared" si="10"/>
        <v>1.3438130588648053E-3</v>
      </c>
      <c r="Q33" s="87">
        <f t="shared" si="10"/>
        <v>6.0602193842240867E-4</v>
      </c>
      <c r="R33" s="87">
        <f t="shared" si="10"/>
        <v>9.9964342423431926E-4</v>
      </c>
      <c r="S33" s="87">
        <f t="shared" si="10"/>
        <v>1.3408108294337378E-3</v>
      </c>
      <c r="T33" s="87">
        <f t="shared" si="10"/>
        <v>3.8521902906108455E-4</v>
      </c>
      <c r="U33" s="87">
        <f t="shared" si="10"/>
        <v>9.3362438916658481E-3</v>
      </c>
      <c r="V33" s="87">
        <f t="shared" si="10"/>
        <v>1.2503500767263037E-2</v>
      </c>
      <c r="W33" s="87">
        <f t="shared" si="10"/>
        <v>1.2939444353468369E-2</v>
      </c>
      <c r="X33" s="87">
        <f t="shared" si="10"/>
        <v>2.8107602264293872E-3</v>
      </c>
      <c r="Y33" s="87">
        <f>IFERROR((Y21-Y9)/Y9,"NA")</f>
        <v>4.2813686587193775E-3</v>
      </c>
      <c r="Z33" s="87">
        <f t="shared" si="10"/>
        <v>2.3664400447975012E-3</v>
      </c>
      <c r="AA33" s="87">
        <f t="shared" si="10"/>
        <v>2.9814621863058694E-3</v>
      </c>
      <c r="AB33" s="87">
        <f t="shared" si="1"/>
        <v>-1.3121587016183222E-2</v>
      </c>
      <c r="AC33" s="87">
        <f t="shared" si="1"/>
        <v>-1.6262678799922752E-2</v>
      </c>
      <c r="AD33" s="87">
        <f t="shared" ref="AD33" si="11">IFERROR((AD21-AD9)/AD9,"NA")</f>
        <v>-1.5257808666097005E-2</v>
      </c>
      <c r="AE33" s="74">
        <f t="shared" si="5"/>
        <v>1.5794635390990815E-3</v>
      </c>
    </row>
    <row r="34" spans="2:32" x14ac:dyDescent="0.2">
      <c r="B34" s="10" t="s">
        <v>10</v>
      </c>
      <c r="C34" s="87" t="str">
        <f t="shared" ref="C34:AA34" si="12">IFERROR((C22-C10)/C10,"NA")</f>
        <v>NA</v>
      </c>
      <c r="D34" s="87" t="str">
        <f t="shared" si="12"/>
        <v>NA</v>
      </c>
      <c r="E34" s="87" t="str">
        <f t="shared" si="12"/>
        <v>NA</v>
      </c>
      <c r="F34" s="87" t="str">
        <f t="shared" si="12"/>
        <v>NA</v>
      </c>
      <c r="G34" s="87" t="str">
        <f t="shared" si="12"/>
        <v>NA</v>
      </c>
      <c r="H34" s="87" t="str">
        <f t="shared" si="12"/>
        <v>NA</v>
      </c>
      <c r="I34" s="87" t="str">
        <f t="shared" si="12"/>
        <v>NA</v>
      </c>
      <c r="J34" s="87" t="str">
        <f t="shared" si="12"/>
        <v>NA</v>
      </c>
      <c r="K34" s="87" t="str">
        <f t="shared" si="12"/>
        <v>NA</v>
      </c>
      <c r="L34" s="87" t="str">
        <f t="shared" si="12"/>
        <v>NA</v>
      </c>
      <c r="M34" s="87" t="str">
        <f t="shared" si="12"/>
        <v>NA</v>
      </c>
      <c r="N34" s="87" t="str">
        <f t="shared" si="12"/>
        <v>NA</v>
      </c>
      <c r="O34" s="87" t="str">
        <f t="shared" si="12"/>
        <v>NA</v>
      </c>
      <c r="P34" s="87" t="str">
        <f t="shared" si="12"/>
        <v>NA</v>
      </c>
      <c r="Q34" s="87" t="str">
        <f t="shared" si="12"/>
        <v>NA</v>
      </c>
      <c r="R34" s="87" t="str">
        <f t="shared" si="12"/>
        <v>NA</v>
      </c>
      <c r="S34" s="87" t="str">
        <f t="shared" si="12"/>
        <v>NA</v>
      </c>
      <c r="T34" s="87" t="str">
        <f t="shared" si="12"/>
        <v>NA</v>
      </c>
      <c r="U34" s="87" t="str">
        <f t="shared" si="12"/>
        <v>NA</v>
      </c>
      <c r="V34" s="87" t="str">
        <f t="shared" si="12"/>
        <v>NA</v>
      </c>
      <c r="W34" s="87" t="str">
        <f t="shared" si="12"/>
        <v>NA</v>
      </c>
      <c r="X34" s="87" t="str">
        <f t="shared" si="12"/>
        <v>NA</v>
      </c>
      <c r="Y34" s="87" t="str">
        <f t="shared" si="12"/>
        <v>NA</v>
      </c>
      <c r="Z34" s="87" t="str">
        <f t="shared" si="12"/>
        <v>NA</v>
      </c>
      <c r="AA34" s="87" t="str">
        <f t="shared" si="12"/>
        <v>NA</v>
      </c>
      <c r="AB34" s="87" t="str">
        <f t="shared" si="1"/>
        <v>NA</v>
      </c>
      <c r="AC34" s="87" t="str">
        <f t="shared" si="1"/>
        <v>NA</v>
      </c>
      <c r="AD34" s="87" t="str">
        <f t="shared" ref="AD34" si="13">IFERROR((AD22-AD10)/AD10,"NA")</f>
        <v>NA</v>
      </c>
      <c r="AE34" s="88"/>
    </row>
    <row r="35" spans="2:32" x14ac:dyDescent="0.2">
      <c r="B35" s="9" t="s">
        <v>104</v>
      </c>
      <c r="C35" s="83">
        <f t="shared" ref="C35:AA35" si="14">IFERROR((C23-C11)/C11,"NA")</f>
        <v>9.2449419718516608E-4</v>
      </c>
      <c r="D35" s="83">
        <f t="shared" si="14"/>
        <v>8.8521969949524387E-4</v>
      </c>
      <c r="E35" s="83">
        <f t="shared" si="14"/>
        <v>9.6853370377426352E-4</v>
      </c>
      <c r="F35" s="83">
        <f t="shared" si="14"/>
        <v>1.0023471411772409E-3</v>
      </c>
      <c r="G35" s="83">
        <f t="shared" si="14"/>
        <v>1.1057277788408247E-3</v>
      </c>
      <c r="H35" s="83">
        <f t="shared" si="14"/>
        <v>-2.2337610562978241E-4</v>
      </c>
      <c r="I35" s="83">
        <f t="shared" si="14"/>
        <v>-6.2873082337433625E-4</v>
      </c>
      <c r="J35" s="83">
        <f t="shared" si="14"/>
        <v>-1.3930089035694921E-3</v>
      </c>
      <c r="K35" s="83">
        <f t="shared" si="14"/>
        <v>-2.1811790592863511E-3</v>
      </c>
      <c r="L35" s="83">
        <f t="shared" si="14"/>
        <v>-2.0231117741359352E-3</v>
      </c>
      <c r="M35" s="83">
        <f t="shared" si="14"/>
        <v>-2.3968221829802354E-3</v>
      </c>
      <c r="N35" s="83">
        <f t="shared" si="14"/>
        <v>-3.6047362606228474E-3</v>
      </c>
      <c r="O35" s="83">
        <f t="shared" si="14"/>
        <v>-2.6953834996588494E-3</v>
      </c>
      <c r="P35" s="83">
        <f t="shared" si="14"/>
        <v>-1.6392887316217628E-3</v>
      </c>
      <c r="Q35" s="83">
        <f t="shared" si="14"/>
        <v>3.8804184489419892E-4</v>
      </c>
      <c r="R35" s="83">
        <f t="shared" si="14"/>
        <v>2.979709259649159E-3</v>
      </c>
      <c r="S35" s="83">
        <f t="shared" si="14"/>
        <v>6.3038821187993835E-4</v>
      </c>
      <c r="T35" s="83">
        <f t="shared" si="14"/>
        <v>3.4601670258503311E-4</v>
      </c>
      <c r="U35" s="83">
        <f t="shared" si="14"/>
        <v>2.8054009866593922E-3</v>
      </c>
      <c r="V35" s="83">
        <f t="shared" si="14"/>
        <v>3.0740096523812132E-3</v>
      </c>
      <c r="W35" s="83">
        <f t="shared" si="14"/>
        <v>2.8262832782736556E-3</v>
      </c>
      <c r="X35" s="83">
        <f t="shared" si="14"/>
        <v>2.9420652753944622E-3</v>
      </c>
      <c r="Y35" s="83">
        <f t="shared" si="14"/>
        <v>2.4503350252170581E-3</v>
      </c>
      <c r="Z35" s="83">
        <f t="shared" si="14"/>
        <v>3.1269668368939961E-3</v>
      </c>
      <c r="AA35" s="83">
        <f t="shared" si="14"/>
        <v>3.9717519011845878E-3</v>
      </c>
      <c r="AB35" s="83">
        <f t="shared" si="1"/>
        <v>3.4471626833380616E-3</v>
      </c>
      <c r="AC35" s="83">
        <f t="shared" si="1"/>
        <v>3.6108634828605356E-3</v>
      </c>
      <c r="AD35" s="83">
        <f t="shared" ref="AD35" si="15">IFERROR((AD23-AD11)/AD11,"NA")</f>
        <v>4.2992222239034436E-3</v>
      </c>
      <c r="AE35" s="75">
        <f>AVERAGE(C35:AD35)</f>
        <v>8.9281794802528139E-4</v>
      </c>
      <c r="AF35" s="5" t="s">
        <v>43</v>
      </c>
    </row>
    <row r="36" spans="2:32" x14ac:dyDescent="0.2">
      <c r="B36" s="62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8" spans="2:32" x14ac:dyDescent="0.2">
      <c r="B38" s="61" t="s">
        <v>157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</row>
    <row r="39" spans="2:32" x14ac:dyDescent="0.2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</row>
    <row r="40" spans="2:32" x14ac:dyDescent="0.2">
      <c r="B40" s="4" t="s">
        <v>4</v>
      </c>
      <c r="C40" s="4">
        <v>1990</v>
      </c>
      <c r="D40" s="4">
        <v>1991</v>
      </c>
      <c r="E40" s="4">
        <v>1992</v>
      </c>
      <c r="F40" s="4">
        <v>1993</v>
      </c>
      <c r="G40" s="4">
        <v>1994</v>
      </c>
      <c r="H40" s="4">
        <v>1995</v>
      </c>
      <c r="I40" s="4">
        <v>1996</v>
      </c>
      <c r="J40" s="4">
        <v>1997</v>
      </c>
      <c r="K40" s="4">
        <v>1998</v>
      </c>
      <c r="L40" s="4">
        <v>1999</v>
      </c>
      <c r="M40" s="4">
        <v>2000</v>
      </c>
      <c r="N40" s="4">
        <v>2001</v>
      </c>
      <c r="O40" s="4">
        <v>2002</v>
      </c>
      <c r="P40" s="4">
        <v>2003</v>
      </c>
      <c r="Q40" s="4">
        <v>2004</v>
      </c>
      <c r="R40" s="4">
        <v>2005</v>
      </c>
      <c r="S40" s="4">
        <v>2006</v>
      </c>
      <c r="T40" s="4">
        <v>2007</v>
      </c>
      <c r="U40" s="4">
        <v>2008</v>
      </c>
      <c r="V40" s="4">
        <v>2009</v>
      </c>
      <c r="W40" s="4">
        <v>2010</v>
      </c>
      <c r="X40" s="4">
        <v>2011</v>
      </c>
      <c r="Y40" s="4">
        <v>2012</v>
      </c>
      <c r="Z40" s="4">
        <v>2013</v>
      </c>
      <c r="AA40" s="4">
        <v>2014</v>
      </c>
      <c r="AB40" s="4">
        <v>2015</v>
      </c>
      <c r="AC40" s="4">
        <v>2016</v>
      </c>
      <c r="AD40" s="4">
        <v>2017</v>
      </c>
    </row>
    <row r="41" spans="2:32" x14ac:dyDescent="0.2">
      <c r="B41" s="10" t="s">
        <v>5</v>
      </c>
      <c r="C41" s="97">
        <f>IFERROR((C17-C5),"NA")</f>
        <v>-4.9195138590403076</v>
      </c>
      <c r="D41" s="97">
        <f t="shared" ref="D41:AA41" si="16">IFERROR((D17-D5),"NA")</f>
        <v>-7.900240521892556</v>
      </c>
      <c r="E41" s="97">
        <f t="shared" si="16"/>
        <v>-8.3930197073714226</v>
      </c>
      <c r="F41" s="97">
        <f t="shared" si="16"/>
        <v>-8.8932765430035943</v>
      </c>
      <c r="G41" s="97">
        <f t="shared" si="16"/>
        <v>-8.5340352341445396</v>
      </c>
      <c r="H41" s="97">
        <f t="shared" si="16"/>
        <v>-7.0104847745606094</v>
      </c>
      <c r="I41" s="97">
        <f t="shared" si="16"/>
        <v>-6.5364699323909008</v>
      </c>
      <c r="J41" s="97">
        <f t="shared" si="16"/>
        <v>-5.8279940153515781</v>
      </c>
      <c r="K41" s="97">
        <f t="shared" si="16"/>
        <v>-7.2820739015733125</v>
      </c>
      <c r="L41" s="97">
        <f t="shared" si="16"/>
        <v>-12.417652387121052</v>
      </c>
      <c r="M41" s="97">
        <f t="shared" si="16"/>
        <v>-12.173683929955587</v>
      </c>
      <c r="N41" s="97">
        <f t="shared" si="16"/>
        <v>-11.60893353800202</v>
      </c>
      <c r="O41" s="97">
        <f t="shared" si="16"/>
        <v>-4.0198931762861321</v>
      </c>
      <c r="P41" s="97">
        <f t="shared" si="16"/>
        <v>-7.1836169271846302</v>
      </c>
      <c r="Q41" s="97">
        <f t="shared" si="16"/>
        <v>-6.7933919095230522</v>
      </c>
      <c r="R41" s="97">
        <f t="shared" si="16"/>
        <v>-8.3521367080757045</v>
      </c>
      <c r="S41" s="97">
        <f t="shared" si="16"/>
        <v>6.3019480123621179</v>
      </c>
      <c r="T41" s="97">
        <f t="shared" si="16"/>
        <v>-1.144128100873786</v>
      </c>
      <c r="U41" s="97">
        <f t="shared" si="16"/>
        <v>-1.7266661387257045</v>
      </c>
      <c r="V41" s="97">
        <f t="shared" si="16"/>
        <v>21.285802342303214</v>
      </c>
      <c r="W41" s="97">
        <f t="shared" si="16"/>
        <v>18.248363778562634</v>
      </c>
      <c r="X41" s="97">
        <f t="shared" si="16"/>
        <v>16.475679644849151</v>
      </c>
      <c r="Y41" s="97">
        <f t="shared" si="16"/>
        <v>2.8744237528953818</v>
      </c>
      <c r="Z41" s="97">
        <f t="shared" si="16"/>
        <v>36.542234511260176</v>
      </c>
      <c r="AA41" s="97">
        <f t="shared" si="16"/>
        <v>65.569028584563057</v>
      </c>
      <c r="AB41" s="97">
        <f t="shared" ref="AB41:AC47" si="17">IFERROR((AB17-AB5),"NA")</f>
        <v>58.386296998993203</v>
      </c>
      <c r="AC41" s="97">
        <f t="shared" si="17"/>
        <v>68.043952935382549</v>
      </c>
      <c r="AD41" s="97">
        <f t="shared" ref="AD41" si="18">IFERROR((AD17-AD5),"NA")</f>
        <v>77.652749619541282</v>
      </c>
    </row>
    <row r="42" spans="2:32" x14ac:dyDescent="0.2">
      <c r="B42" s="10" t="s">
        <v>12</v>
      </c>
      <c r="C42" s="97">
        <f t="shared" ref="C42:AA42" si="19">IFERROR((C18-C6),"NA")</f>
        <v>-0.25188031310244696</v>
      </c>
      <c r="D42" s="97">
        <f t="shared" si="19"/>
        <v>-0.24467754279476139</v>
      </c>
      <c r="E42" s="97">
        <f t="shared" si="19"/>
        <v>-0.31576704186318238</v>
      </c>
      <c r="F42" s="97">
        <f t="shared" si="19"/>
        <v>11.217501377879216</v>
      </c>
      <c r="G42" s="97">
        <f t="shared" si="19"/>
        <v>18.438496841230972</v>
      </c>
      <c r="H42" s="97">
        <f t="shared" si="19"/>
        <v>-58.662604393852234</v>
      </c>
      <c r="I42" s="97">
        <f t="shared" si="19"/>
        <v>-82.597966831732265</v>
      </c>
      <c r="J42" s="97">
        <f t="shared" si="19"/>
        <v>-131.71819595979741</v>
      </c>
      <c r="K42" s="97">
        <f t="shared" si="19"/>
        <v>-186.70200585314842</v>
      </c>
      <c r="L42" s="97">
        <f t="shared" si="19"/>
        <v>-178.83228901486837</v>
      </c>
      <c r="M42" s="97">
        <f t="shared" si="19"/>
        <v>-198.36692488106473</v>
      </c>
      <c r="N42" s="97">
        <f t="shared" si="19"/>
        <v>-283.00025387981441</v>
      </c>
      <c r="O42" s="97">
        <f t="shared" si="19"/>
        <v>-218.69228263127252</v>
      </c>
      <c r="P42" s="97">
        <f t="shared" si="19"/>
        <v>-143.05511185009755</v>
      </c>
      <c r="Q42" s="97">
        <f t="shared" si="19"/>
        <v>1.3536637636552769</v>
      </c>
      <c r="R42" s="97">
        <f t="shared" si="19"/>
        <v>182.43785966370706</v>
      </c>
      <c r="S42" s="97">
        <f t="shared" si="19"/>
        <v>1.724288557375985</v>
      </c>
      <c r="T42" s="97">
        <f t="shared" si="19"/>
        <v>-2.1675273462660698</v>
      </c>
      <c r="U42" s="97">
        <f t="shared" si="19"/>
        <v>147.7723653342232</v>
      </c>
      <c r="V42" s="97">
        <f t="shared" si="19"/>
        <v>105.06847049329144</v>
      </c>
      <c r="W42" s="97">
        <f t="shared" si="19"/>
        <v>106.31425200352169</v>
      </c>
      <c r="X42" s="97">
        <f t="shared" si="19"/>
        <v>113.94905477964812</v>
      </c>
      <c r="Y42" s="97">
        <f t="shared" si="19"/>
        <v>113.68151042638374</v>
      </c>
      <c r="Z42" s="97">
        <f t="shared" si="19"/>
        <v>118.93661355837048</v>
      </c>
      <c r="AA42" s="97">
        <f t="shared" si="19"/>
        <v>132.3470450652394</v>
      </c>
      <c r="AB42" s="97">
        <f t="shared" si="17"/>
        <v>125.23805530610571</v>
      </c>
      <c r="AC42" s="97">
        <f t="shared" si="17"/>
        <v>128.52210642969203</v>
      </c>
      <c r="AD42" s="97">
        <f t="shared" ref="AD42" si="20">IFERROR((AD18-AD6),"NA")</f>
        <v>157.22000168161685</v>
      </c>
    </row>
    <row r="43" spans="2:32" x14ac:dyDescent="0.2">
      <c r="B43" s="10" t="s">
        <v>8</v>
      </c>
      <c r="C43" s="97">
        <f t="shared" ref="C43:AA43" si="21">IFERROR((C19-C7),"NA")</f>
        <v>51.150929758394341</v>
      </c>
      <c r="D43" s="97">
        <f t="shared" si="21"/>
        <v>52.756916213649674</v>
      </c>
      <c r="E43" s="97">
        <f t="shared" si="21"/>
        <v>57.537358872294135</v>
      </c>
      <c r="F43" s="97">
        <f t="shared" si="21"/>
        <v>48.411397002317244</v>
      </c>
      <c r="G43" s="97">
        <f t="shared" si="21"/>
        <v>47.838642488968617</v>
      </c>
      <c r="H43" s="97">
        <f t="shared" si="21"/>
        <v>46.293246570265183</v>
      </c>
      <c r="I43" s="97">
        <f t="shared" si="21"/>
        <v>44.300927345728269</v>
      </c>
      <c r="J43" s="97">
        <f t="shared" si="21"/>
        <v>46.552889730362949</v>
      </c>
      <c r="K43" s="97">
        <f t="shared" si="21"/>
        <v>48.284048387151415</v>
      </c>
      <c r="L43" s="97">
        <f t="shared" si="21"/>
        <v>53.678278794181097</v>
      </c>
      <c r="M43" s="97">
        <f t="shared" si="21"/>
        <v>42.732843090532697</v>
      </c>
      <c r="N43" s="97">
        <f t="shared" si="21"/>
        <v>37.057152266366757</v>
      </c>
      <c r="O43" s="97">
        <f t="shared" si="21"/>
        <v>35.639771862435737</v>
      </c>
      <c r="P43" s="97">
        <f t="shared" si="21"/>
        <v>35.311667787762417</v>
      </c>
      <c r="Q43" s="97">
        <f t="shared" si="21"/>
        <v>30.913079499532614</v>
      </c>
      <c r="R43" s="97">
        <f>IFERROR((R19-R7),"NA")</f>
        <v>31.699049739963812</v>
      </c>
      <c r="S43" s="97">
        <f t="shared" si="21"/>
        <v>33.554820062923682</v>
      </c>
      <c r="T43" s="97">
        <f t="shared" si="21"/>
        <v>26.52033004128316</v>
      </c>
      <c r="U43" s="97">
        <f t="shared" si="21"/>
        <v>36.345309715910844</v>
      </c>
      <c r="V43" s="97">
        <f t="shared" si="21"/>
        <v>56.400649192833953</v>
      </c>
      <c r="W43" s="97">
        <f t="shared" si="21"/>
        <v>41.670848171084799</v>
      </c>
      <c r="X43" s="97">
        <f t="shared" si="21"/>
        <v>35.580677062724135</v>
      </c>
      <c r="Y43" s="97">
        <f t="shared" si="21"/>
        <v>22.406340611509222</v>
      </c>
      <c r="Z43" s="97">
        <f t="shared" si="21"/>
        <v>22.45302900866227</v>
      </c>
      <c r="AA43" s="97">
        <f t="shared" si="21"/>
        <v>26.323538330823794</v>
      </c>
      <c r="AB43" s="97">
        <f t="shared" si="17"/>
        <v>32.937501533368049</v>
      </c>
      <c r="AC43" s="97">
        <f t="shared" si="17"/>
        <v>40.238589681051963</v>
      </c>
      <c r="AD43" s="97">
        <f t="shared" ref="AD43" si="22">IFERROR((AD19-AD7),"NA")</f>
        <v>40.519692192527145</v>
      </c>
    </row>
    <row r="44" spans="2:32" x14ac:dyDescent="0.2">
      <c r="B44" s="10" t="s">
        <v>188</v>
      </c>
      <c r="C44" s="97">
        <f t="shared" ref="C44:AA44" si="23">IFERROR((C20-C8),"NA")</f>
        <v>152.66671239554489</v>
      </c>
      <c r="D44" s="97">
        <f t="shared" si="23"/>
        <v>151.70017386928521</v>
      </c>
      <c r="E44" s="97">
        <f t="shared" si="23"/>
        <v>87.772552071250175</v>
      </c>
      <c r="F44" s="97">
        <f t="shared" si="23"/>
        <v>368.1080871756817</v>
      </c>
      <c r="G44" s="97">
        <f t="shared" si="23"/>
        <v>-29.843438849147788</v>
      </c>
      <c r="H44" s="97">
        <f t="shared" si="23"/>
        <v>332.53333418310285</v>
      </c>
      <c r="I44" s="97">
        <f t="shared" si="23"/>
        <v>-17.020187188853924</v>
      </c>
      <c r="J44" s="97">
        <f t="shared" si="23"/>
        <v>162.2167820867985</v>
      </c>
      <c r="K44" s="97">
        <f t="shared" si="23"/>
        <v>16.965540402846727</v>
      </c>
      <c r="L44" s="97">
        <f t="shared" si="23"/>
        <v>118.40967224236829</v>
      </c>
      <c r="M44" s="97">
        <f t="shared" si="23"/>
        <v>-195.16307659387348</v>
      </c>
      <c r="N44" s="97">
        <f t="shared" si="23"/>
        <v>201.42686764822702</v>
      </c>
      <c r="O44" s="97">
        <f t="shared" si="23"/>
        <v>172.65660168512932</v>
      </c>
      <c r="P44" s="97">
        <f t="shared" si="23"/>
        <v>67.093983215935623</v>
      </c>
      <c r="Q44" s="97">
        <f t="shared" si="23"/>
        <v>374.83630321815144</v>
      </c>
      <c r="R44" s="97">
        <f t="shared" si="23"/>
        <v>126.20316503147023</v>
      </c>
      <c r="S44" s="97">
        <f t="shared" si="23"/>
        <v>-220.39235229166115</v>
      </c>
      <c r="T44" s="97">
        <f t="shared" si="23"/>
        <v>41.946741434329851</v>
      </c>
      <c r="U44" s="97">
        <f t="shared" si="23"/>
        <v>-155.26105100205859</v>
      </c>
      <c r="V44" s="97">
        <f t="shared" si="23"/>
        <v>-242.42284198655216</v>
      </c>
      <c r="W44" s="97">
        <f t="shared" si="23"/>
        <v>210.80908911978622</v>
      </c>
      <c r="X44" s="97">
        <f t="shared" si="23"/>
        <v>199.95656568430422</v>
      </c>
      <c r="Y44" s="97">
        <f t="shared" si="23"/>
        <v>-121.34071266901447</v>
      </c>
      <c r="Z44" s="97">
        <f t="shared" si="23"/>
        <v>-251.59169764176477</v>
      </c>
      <c r="AA44" s="97">
        <f t="shared" si="23"/>
        <v>-18.330023867450109</v>
      </c>
      <c r="AB44" s="97">
        <f t="shared" si="17"/>
        <v>-212.75419419216178</v>
      </c>
      <c r="AC44" s="97">
        <f t="shared" si="17"/>
        <v>-383.54877818417981</v>
      </c>
      <c r="AD44" s="97">
        <f t="shared" ref="AD44" si="24">IFERROR((AD20-AD8),"NA")</f>
        <v>-659.09165393400963</v>
      </c>
    </row>
    <row r="45" spans="2:32" x14ac:dyDescent="0.2">
      <c r="B45" s="10" t="s">
        <v>9</v>
      </c>
      <c r="C45" s="97">
        <f t="shared" ref="C45:AA45" si="25">IFERROR((C21-C9),"NA")</f>
        <v>5.253217991274596</v>
      </c>
      <c r="D45" s="97">
        <f t="shared" si="25"/>
        <v>5.046403404722696</v>
      </c>
      <c r="E45" s="97">
        <f t="shared" si="25"/>
        <v>5.3697658015241814</v>
      </c>
      <c r="F45" s="97">
        <f t="shared" si="25"/>
        <v>5.7564779134788751</v>
      </c>
      <c r="G45" s="97">
        <f t="shared" si="25"/>
        <v>6.05409985979054</v>
      </c>
      <c r="H45" s="97">
        <f t="shared" si="25"/>
        <v>6.1610093465531008</v>
      </c>
      <c r="I45" s="97">
        <f t="shared" si="25"/>
        <v>6.3094886626672633</v>
      </c>
      <c r="J45" s="97">
        <f t="shared" si="25"/>
        <v>3.7179066641947429</v>
      </c>
      <c r="K45" s="97">
        <f t="shared" si="25"/>
        <v>3.5446521363551255</v>
      </c>
      <c r="L45" s="97">
        <f t="shared" si="25"/>
        <v>3.4217684014090537</v>
      </c>
      <c r="M45" s="97">
        <f t="shared" si="25"/>
        <v>3.6772011009200014</v>
      </c>
      <c r="N45" s="97">
        <f t="shared" si="25"/>
        <v>3.5073124152961555</v>
      </c>
      <c r="O45" s="97">
        <f t="shared" si="25"/>
        <v>2.6309265979582506</v>
      </c>
      <c r="P45" s="97">
        <f t="shared" si="25"/>
        <v>2.3692753569355318</v>
      </c>
      <c r="Q45" s="97">
        <f t="shared" si="25"/>
        <v>0.89946026240818355</v>
      </c>
      <c r="R45" s="97">
        <f t="shared" si="25"/>
        <v>1.290217945536142</v>
      </c>
      <c r="S45" s="97">
        <f t="shared" si="25"/>
        <v>1.7784478696319184</v>
      </c>
      <c r="T45" s="97">
        <f t="shared" si="25"/>
        <v>0.32686168377597369</v>
      </c>
      <c r="U45" s="97">
        <f t="shared" si="25"/>
        <v>6.4176027845760473</v>
      </c>
      <c r="V45" s="97">
        <f t="shared" si="25"/>
        <v>6.4418686853759937</v>
      </c>
      <c r="W45" s="97">
        <f t="shared" si="25"/>
        <v>6.4661345861759969</v>
      </c>
      <c r="X45" s="97">
        <f>IFERROR((X21-X9),"NA")</f>
        <v>1.6605155917440015</v>
      </c>
      <c r="Y45" s="97">
        <f t="shared" si="25"/>
        <v>2.2052850647040714</v>
      </c>
      <c r="Z45" s="97">
        <f t="shared" si="25"/>
        <v>1.5879605483520436</v>
      </c>
      <c r="AA45" s="97">
        <f t="shared" si="25"/>
        <v>2.5416104497919605</v>
      </c>
      <c r="AB45" s="97">
        <f t="shared" si="17"/>
        <v>-12.449103304596861</v>
      </c>
      <c r="AC45" s="97">
        <f t="shared" si="17"/>
        <v>-15.566315449048716</v>
      </c>
      <c r="AD45" s="97">
        <f t="shared" ref="AD45" si="26">IFERROR((AD21-AD9),"NA")</f>
        <v>-14.241669935216692</v>
      </c>
    </row>
    <row r="46" spans="2:32" x14ac:dyDescent="0.2">
      <c r="B46" s="10" t="s">
        <v>10</v>
      </c>
      <c r="C46" s="97" t="str">
        <f t="shared" ref="C46:AA46" si="27">IFERROR((C22-C10),"NA")</f>
        <v>NA</v>
      </c>
      <c r="D46" s="97" t="str">
        <f t="shared" si="27"/>
        <v>NA</v>
      </c>
      <c r="E46" s="97" t="str">
        <f t="shared" si="27"/>
        <v>NA</v>
      </c>
      <c r="F46" s="97" t="str">
        <f t="shared" si="27"/>
        <v>NA</v>
      </c>
      <c r="G46" s="97" t="str">
        <f t="shared" si="27"/>
        <v>NA</v>
      </c>
      <c r="H46" s="97" t="str">
        <f t="shared" si="27"/>
        <v>NA</v>
      </c>
      <c r="I46" s="97" t="str">
        <f t="shared" si="27"/>
        <v>NA</v>
      </c>
      <c r="J46" s="97" t="str">
        <f t="shared" si="27"/>
        <v>NA</v>
      </c>
      <c r="K46" s="97" t="str">
        <f t="shared" si="27"/>
        <v>NA</v>
      </c>
      <c r="L46" s="97" t="str">
        <f t="shared" si="27"/>
        <v>NA</v>
      </c>
      <c r="M46" s="97" t="str">
        <f t="shared" si="27"/>
        <v>NA</v>
      </c>
      <c r="N46" s="97" t="str">
        <f t="shared" si="27"/>
        <v>NA</v>
      </c>
      <c r="O46" s="97" t="str">
        <f t="shared" si="27"/>
        <v>NA</v>
      </c>
      <c r="P46" s="97" t="str">
        <f t="shared" si="27"/>
        <v>NA</v>
      </c>
      <c r="Q46" s="97" t="str">
        <f t="shared" si="27"/>
        <v>NA</v>
      </c>
      <c r="R46" s="97" t="str">
        <f t="shared" si="27"/>
        <v>NA</v>
      </c>
      <c r="S46" s="97" t="str">
        <f t="shared" si="27"/>
        <v>NA</v>
      </c>
      <c r="T46" s="97" t="str">
        <f t="shared" si="27"/>
        <v>NA</v>
      </c>
      <c r="U46" s="97" t="str">
        <f t="shared" si="27"/>
        <v>NA</v>
      </c>
      <c r="V46" s="97" t="str">
        <f t="shared" si="27"/>
        <v>NA</v>
      </c>
      <c r="W46" s="97" t="str">
        <f t="shared" si="27"/>
        <v>NA</v>
      </c>
      <c r="X46" s="97" t="str">
        <f t="shared" si="27"/>
        <v>NA</v>
      </c>
      <c r="Y46" s="97" t="str">
        <f t="shared" si="27"/>
        <v>NA</v>
      </c>
      <c r="Z46" s="97" t="str">
        <f t="shared" si="27"/>
        <v>NA</v>
      </c>
      <c r="AA46" s="97" t="str">
        <f t="shared" si="27"/>
        <v>NA</v>
      </c>
      <c r="AB46" s="97" t="str">
        <f t="shared" si="17"/>
        <v>NA</v>
      </c>
      <c r="AC46" s="97" t="str">
        <f t="shared" si="17"/>
        <v>NA</v>
      </c>
      <c r="AD46" s="97" t="str">
        <f t="shared" ref="AD46" si="28">IFERROR((AD22-AD10),"NA")</f>
        <v>NA</v>
      </c>
    </row>
    <row r="47" spans="2:32" x14ac:dyDescent="0.2">
      <c r="B47" s="9" t="s">
        <v>104</v>
      </c>
      <c r="C47" s="98">
        <f t="shared" ref="C47:AA47" si="29">IFERROR((C23-C11),"NA")</f>
        <v>51.232753577525727</v>
      </c>
      <c r="D47" s="98">
        <f t="shared" si="29"/>
        <v>49.658401553686417</v>
      </c>
      <c r="E47" s="98">
        <f t="shared" si="29"/>
        <v>54.198337924586667</v>
      </c>
      <c r="F47" s="98">
        <f t="shared" si="29"/>
        <v>56.492099750670604</v>
      </c>
      <c r="G47" s="98">
        <f t="shared" si="29"/>
        <v>63.797203955844452</v>
      </c>
      <c r="H47" s="98">
        <f t="shared" si="29"/>
        <v>-13.218833251594333</v>
      </c>
      <c r="I47" s="98">
        <f t="shared" si="29"/>
        <v>-38.524020755728998</v>
      </c>
      <c r="J47" s="98">
        <f t="shared" si="29"/>
        <v>-87.275393580595846</v>
      </c>
      <c r="K47" s="98">
        <f t="shared" si="29"/>
        <v>-142.15537923121883</v>
      </c>
      <c r="L47" s="98">
        <f t="shared" si="29"/>
        <v>-134.14989420639176</v>
      </c>
      <c r="M47" s="98">
        <f t="shared" si="29"/>
        <v>-164.13056461956876</v>
      </c>
      <c r="N47" s="98">
        <f t="shared" si="29"/>
        <v>-254.04472273615829</v>
      </c>
      <c r="O47" s="98">
        <f t="shared" si="29"/>
        <v>-184.44147734716535</v>
      </c>
      <c r="P47" s="98">
        <f t="shared" si="29"/>
        <v>-112.5577856325981</v>
      </c>
      <c r="Q47" s="98">
        <f t="shared" si="29"/>
        <v>26.3728116160637</v>
      </c>
      <c r="R47" s="98">
        <f t="shared" si="29"/>
        <v>207.07499064113654</v>
      </c>
      <c r="S47" s="98">
        <f t="shared" si="29"/>
        <v>43.359504502295749</v>
      </c>
      <c r="T47" s="98">
        <f t="shared" si="29"/>
        <v>23.535536277922802</v>
      </c>
      <c r="U47" s="98">
        <f t="shared" si="29"/>
        <v>188.80861169598938</v>
      </c>
      <c r="V47" s="98">
        <f t="shared" si="29"/>
        <v>189.19679071380233</v>
      </c>
      <c r="W47" s="98">
        <f t="shared" si="29"/>
        <v>172.69959853935143</v>
      </c>
      <c r="X47" s="98">
        <f t="shared" si="29"/>
        <v>167.66592707896052</v>
      </c>
      <c r="Y47" s="98">
        <f t="shared" si="29"/>
        <v>141.16755985550117</v>
      </c>
      <c r="Z47" s="98">
        <f t="shared" si="29"/>
        <v>179.51983762664895</v>
      </c>
      <c r="AA47" s="98">
        <f t="shared" si="29"/>
        <v>226.78122243040707</v>
      </c>
      <c r="AB47" s="98">
        <f t="shared" si="17"/>
        <v>204.11275053386635</v>
      </c>
      <c r="AC47" s="98">
        <f t="shared" si="17"/>
        <v>221.23833359708078</v>
      </c>
      <c r="AD47" s="98">
        <f t="shared" ref="AD47" si="30">IFERROR((AD23-AD11),"NA")</f>
        <v>261.15077355847461</v>
      </c>
    </row>
    <row r="78" spans="2:2" x14ac:dyDescent="0.2">
      <c r="B78" s="11" t="s">
        <v>187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Table 10.1</vt:lpstr>
      <vt:lpstr>Table 10.2 total by gas</vt:lpstr>
      <vt:lpstr>Figure 10.1 Energy</vt:lpstr>
      <vt:lpstr>Figure 10.2 IPPU</vt:lpstr>
      <vt:lpstr>Figure 10.3 Agriculture</vt:lpstr>
      <vt:lpstr>Figure 10.4 LULUCF</vt:lpstr>
      <vt:lpstr>Figure 10.5 Waste</vt:lpstr>
      <vt:lpstr>Table.10.3 &amp; Figure.10.6</vt:lpstr>
      <vt:lpstr>'Table.10.3 &amp; Figure.10.6'!_Toc434941777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Duffy</cp:lastModifiedBy>
  <dcterms:created xsi:type="dcterms:W3CDTF">2008-02-21T11:53:43Z</dcterms:created>
  <dcterms:modified xsi:type="dcterms:W3CDTF">2020-03-13T12:19:38Z</dcterms:modified>
</cp:coreProperties>
</file>