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2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ir Emissions\Annual Inventory Compilation\2022data\Outputs\EU Regulation\Proxy 2022\website\"/>
    </mc:Choice>
  </mc:AlternateContent>
  <xr:revisionPtr revIDLastSave="0" documentId="13_ncr:1_{068611A8-9F8C-48F3-9C21-B747671D9E2E}" xr6:coauthVersionLast="47" xr6:coauthVersionMax="47" xr10:uidLastSave="{00000000-0000-0000-0000-000000000000}"/>
  <bookViews>
    <workbookView xWindow="28680" yWindow="-120" windowWidth="29040" windowHeight="15990" tabRatio="696" activeTab="5" xr2:uid="{5E429C69-7BFD-4B10-90B0-0D0CAF863769}"/>
  </bookViews>
  <sheets>
    <sheet name="NEW Summary 1990-2022 GHG" sheetId="1" r:id="rId1"/>
    <sheet name="NEW Summary 1990-2022 CO2" sheetId="2" r:id="rId2"/>
    <sheet name="NEW Summary 1990-2022 CH4" sheetId="3" r:id="rId3"/>
    <sheet name="NEW Summary 1990-2022 N2O" sheetId="4" r:id="rId4"/>
    <sheet name="NON-ETS &amp; ETS" sheetId="5" r:id="rId5"/>
    <sheet name="CAP Sectors" sheetId="7" r:id="rId6"/>
  </sheets>
  <definedNames>
    <definedName name="_xlnm._FilterDatabase" localSheetId="0" hidden="1">'NEW Summary 1990-2022 GHG'!#REF!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4" i="7" l="1"/>
  <c r="A63" i="7"/>
  <c r="A62" i="7"/>
  <c r="A61" i="7"/>
  <c r="A60" i="7"/>
  <c r="A59" i="7"/>
  <c r="A58" i="7"/>
  <c r="R46" i="7"/>
  <c r="R45" i="7"/>
  <c r="R44" i="7"/>
  <c r="R34" i="7"/>
  <c r="R31" i="7"/>
  <c r="R27" i="7"/>
  <c r="R26" i="7"/>
  <c r="D20" i="7"/>
  <c r="AC4" i="7"/>
  <c r="AB4" i="7"/>
  <c r="AA4" i="7"/>
  <c r="AG11" i="7"/>
  <c r="R10" i="7"/>
  <c r="AG8" i="7"/>
  <c r="C58" i="7" s="1"/>
  <c r="AG7" i="7"/>
  <c r="C64" i="7" s="1"/>
  <c r="AG6" i="7"/>
  <c r="C63" i="7" s="1"/>
  <c r="AG5" i="7"/>
  <c r="C62" i="7" s="1"/>
  <c r="R5" i="7"/>
  <c r="AG4" i="7"/>
  <c r="C61" i="7" s="1"/>
  <c r="AG3" i="7"/>
  <c r="C60" i="7" s="1"/>
  <c r="AG2" i="7"/>
  <c r="C59" i="7" s="1"/>
  <c r="AJ18" i="5"/>
  <c r="AF17" i="5"/>
  <c r="AE17" i="5"/>
  <c r="X17" i="5"/>
  <c r="W17" i="5"/>
  <c r="AH17" i="5"/>
  <c r="AG17" i="5"/>
  <c r="AD17" i="5"/>
  <c r="AC17" i="5"/>
  <c r="AB17" i="5"/>
  <c r="AA17" i="5"/>
  <c r="Z17" i="5"/>
  <c r="Y17" i="5"/>
  <c r="V17" i="5"/>
  <c r="U17" i="5"/>
  <c r="T17" i="5"/>
  <c r="S17" i="5"/>
  <c r="R17" i="5"/>
  <c r="Q17" i="5"/>
  <c r="R11" i="5"/>
  <c r="Q11" i="5"/>
  <c r="X11" i="5"/>
  <c r="W11" i="5"/>
  <c r="V11" i="5"/>
  <c r="U11" i="5"/>
  <c r="T11" i="5"/>
  <c r="S11" i="5"/>
  <c r="AJ9" i="5"/>
  <c r="AJ5" i="5"/>
  <c r="AD2" i="5"/>
  <c r="V2" i="5"/>
  <c r="AH2" i="5"/>
  <c r="AG2" i="5"/>
  <c r="Z2" i="5"/>
  <c r="Y2" i="5"/>
  <c r="R2" i="5"/>
  <c r="Q2" i="5"/>
  <c r="AJ3" i="5"/>
  <c r="AC2" i="5"/>
  <c r="AB2" i="5"/>
  <c r="AA2" i="5"/>
  <c r="U2" i="5"/>
  <c r="T2" i="5"/>
  <c r="S2" i="5"/>
  <c r="AF2" i="5"/>
  <c r="AE2" i="5"/>
  <c r="X2" i="5"/>
  <c r="W2" i="5"/>
  <c r="AM43" i="4"/>
  <c r="AM42" i="4"/>
  <c r="AL42" i="4"/>
  <c r="U37" i="4"/>
  <c r="M37" i="4"/>
  <c r="E37" i="4"/>
  <c r="AA37" i="4"/>
  <c r="Z37" i="4"/>
  <c r="S37" i="4"/>
  <c r="R37" i="4"/>
  <c r="K37" i="4"/>
  <c r="J37" i="4"/>
  <c r="C37" i="4"/>
  <c r="B37" i="4"/>
  <c r="AL40" i="4"/>
  <c r="AE37" i="4"/>
  <c r="W37" i="4"/>
  <c r="O37" i="4"/>
  <c r="G37" i="4"/>
  <c r="AL39" i="4"/>
  <c r="AJ39" i="4"/>
  <c r="AM39" i="4"/>
  <c r="AB37" i="4"/>
  <c r="T37" i="4"/>
  <c r="L37" i="4"/>
  <c r="D37" i="4"/>
  <c r="AM38" i="4"/>
  <c r="AF37" i="4"/>
  <c r="Y37" i="4"/>
  <c r="X37" i="4"/>
  <c r="Q37" i="4"/>
  <c r="P37" i="4"/>
  <c r="I37" i="4"/>
  <c r="H37" i="4"/>
  <c r="AJ38" i="4"/>
  <c r="AD37" i="4"/>
  <c r="AC37" i="4"/>
  <c r="V37" i="4"/>
  <c r="N37" i="4"/>
  <c r="F37" i="4"/>
  <c r="Z32" i="4"/>
  <c r="R32" i="4"/>
  <c r="J32" i="4"/>
  <c r="B32" i="4"/>
  <c r="AL35" i="4"/>
  <c r="AE32" i="4"/>
  <c r="W32" i="4"/>
  <c r="O32" i="4"/>
  <c r="G32" i="4"/>
  <c r="AL34" i="4"/>
  <c r="AM34" i="4"/>
  <c r="AB32" i="4"/>
  <c r="AA32" i="4"/>
  <c r="T32" i="4"/>
  <c r="S32" i="4"/>
  <c r="L32" i="4"/>
  <c r="K32" i="4"/>
  <c r="D32" i="4"/>
  <c r="C32" i="4"/>
  <c r="AG32" i="4"/>
  <c r="AF32" i="4"/>
  <c r="AD32" i="4"/>
  <c r="AC32" i="4"/>
  <c r="Y32" i="4"/>
  <c r="X32" i="4"/>
  <c r="V32" i="4"/>
  <c r="U32" i="4"/>
  <c r="Q32" i="4"/>
  <c r="P32" i="4"/>
  <c r="N32" i="4"/>
  <c r="M32" i="4"/>
  <c r="I32" i="4"/>
  <c r="H32" i="4"/>
  <c r="F32" i="4"/>
  <c r="E32" i="4"/>
  <c r="AM31" i="4"/>
  <c r="AL31" i="4"/>
  <c r="AD24" i="4"/>
  <c r="V24" i="4"/>
  <c r="N24" i="4"/>
  <c r="F24" i="4"/>
  <c r="AA24" i="4"/>
  <c r="Z24" i="4"/>
  <c r="S24" i="4"/>
  <c r="R24" i="4"/>
  <c r="K24" i="4"/>
  <c r="J24" i="4"/>
  <c r="C24" i="4"/>
  <c r="B24" i="4"/>
  <c r="AL27" i="4"/>
  <c r="AF24" i="4"/>
  <c r="AE24" i="4"/>
  <c r="X24" i="4"/>
  <c r="W24" i="4"/>
  <c r="P24" i="4"/>
  <c r="O24" i="4"/>
  <c r="H24" i="4"/>
  <c r="G24" i="4"/>
  <c r="AL26" i="4"/>
  <c r="AJ26" i="4"/>
  <c r="AM26" i="4"/>
  <c r="AC24" i="4"/>
  <c r="AB24" i="4"/>
  <c r="U24" i="4"/>
  <c r="T24" i="4"/>
  <c r="M24" i="4"/>
  <c r="L24" i="4"/>
  <c r="E24" i="4"/>
  <c r="D24" i="4"/>
  <c r="AG24" i="4"/>
  <c r="Y24" i="4"/>
  <c r="Q24" i="4"/>
  <c r="I24" i="4"/>
  <c r="AM22" i="4"/>
  <c r="AJ22" i="4"/>
  <c r="AE17" i="4"/>
  <c r="AD17" i="4"/>
  <c r="W17" i="4"/>
  <c r="V17" i="4"/>
  <c r="O17" i="4"/>
  <c r="N17" i="4"/>
  <c r="G17" i="4"/>
  <c r="F17" i="4"/>
  <c r="L17" i="4"/>
  <c r="K17" i="4"/>
  <c r="D17" i="4"/>
  <c r="C17" i="4"/>
  <c r="AH17" i="4"/>
  <c r="AG17" i="4"/>
  <c r="AF17" i="4"/>
  <c r="AC17" i="4"/>
  <c r="AB17" i="4"/>
  <c r="AA17" i="4"/>
  <c r="Z17" i="4"/>
  <c r="Y17" i="4"/>
  <c r="X17" i="4"/>
  <c r="U17" i="4"/>
  <c r="T17" i="4"/>
  <c r="S17" i="4"/>
  <c r="R17" i="4"/>
  <c r="Q17" i="4"/>
  <c r="P17" i="4"/>
  <c r="M17" i="4"/>
  <c r="J17" i="4"/>
  <c r="I17" i="4"/>
  <c r="H17" i="4"/>
  <c r="E17" i="4"/>
  <c r="B17" i="4"/>
  <c r="AM16" i="4"/>
  <c r="AL16" i="4"/>
  <c r="AA11" i="4"/>
  <c r="S11" i="4"/>
  <c r="K11" i="4"/>
  <c r="C11" i="4"/>
  <c r="AL14" i="4"/>
  <c r="AF11" i="4"/>
  <c r="AE11" i="4"/>
  <c r="X11" i="4"/>
  <c r="W11" i="4"/>
  <c r="P11" i="4"/>
  <c r="O11" i="4"/>
  <c r="H11" i="4"/>
  <c r="G11" i="4"/>
  <c r="AL13" i="4"/>
  <c r="AJ13" i="4"/>
  <c r="AM13" i="4"/>
  <c r="AC11" i="4"/>
  <c r="AB11" i="4"/>
  <c r="U11" i="4"/>
  <c r="T11" i="4"/>
  <c r="M11" i="4"/>
  <c r="L11" i="4"/>
  <c r="E11" i="4"/>
  <c r="D11" i="4"/>
  <c r="AG11" i="4"/>
  <c r="Y11" i="4"/>
  <c r="Q11" i="4"/>
  <c r="I11" i="4"/>
  <c r="AD11" i="4"/>
  <c r="V11" i="4"/>
  <c r="N11" i="4"/>
  <c r="F11" i="4"/>
  <c r="AJ10" i="4"/>
  <c r="AM10" i="4"/>
  <c r="AM9" i="4"/>
  <c r="AM8" i="4"/>
  <c r="AL8" i="4"/>
  <c r="AL6" i="4"/>
  <c r="AE2" i="4"/>
  <c r="W2" i="4"/>
  <c r="O2" i="4"/>
  <c r="G2" i="4"/>
  <c r="AJ5" i="4"/>
  <c r="AM5" i="4"/>
  <c r="AB2" i="4"/>
  <c r="AA2" i="4"/>
  <c r="AA47" i="4" s="1"/>
  <c r="T2" i="4"/>
  <c r="S2" i="4"/>
  <c r="L2" i="4"/>
  <c r="K2" i="4"/>
  <c r="D2" i="4"/>
  <c r="C2" i="4"/>
  <c r="AM4" i="4"/>
  <c r="AG2" i="4"/>
  <c r="AF2" i="4"/>
  <c r="Y2" i="4"/>
  <c r="X2" i="4"/>
  <c r="Q2" i="4"/>
  <c r="P2" i="4"/>
  <c r="I2" i="4"/>
  <c r="H2" i="4"/>
  <c r="AM3" i="4"/>
  <c r="AL3" i="4"/>
  <c r="AD2" i="4"/>
  <c r="AC2" i="4"/>
  <c r="V2" i="4"/>
  <c r="U2" i="4"/>
  <c r="N2" i="4"/>
  <c r="N47" i="4" s="1"/>
  <c r="M2" i="4"/>
  <c r="F2" i="4"/>
  <c r="E2" i="4"/>
  <c r="AH2" i="4"/>
  <c r="Z2" i="4"/>
  <c r="R2" i="4"/>
  <c r="J2" i="4"/>
  <c r="B2" i="4"/>
  <c r="Z37" i="3"/>
  <c r="R37" i="3"/>
  <c r="J37" i="3"/>
  <c r="B37" i="3"/>
  <c r="AL40" i="3"/>
  <c r="AE37" i="3"/>
  <c r="W37" i="3"/>
  <c r="O37" i="3"/>
  <c r="G37" i="3"/>
  <c r="AL39" i="3"/>
  <c r="AJ39" i="3"/>
  <c r="AM39" i="3"/>
  <c r="AB37" i="3"/>
  <c r="T37" i="3"/>
  <c r="L37" i="3"/>
  <c r="D37" i="3"/>
  <c r="AM38" i="3"/>
  <c r="AF37" i="3"/>
  <c r="Y37" i="3"/>
  <c r="X37" i="3"/>
  <c r="Q37" i="3"/>
  <c r="P37" i="3"/>
  <c r="I37" i="3"/>
  <c r="H37" i="3"/>
  <c r="AJ38" i="3"/>
  <c r="AD37" i="3"/>
  <c r="AC37" i="3"/>
  <c r="AA37" i="3"/>
  <c r="V37" i="3"/>
  <c r="U37" i="3"/>
  <c r="S37" i="3"/>
  <c r="N37" i="3"/>
  <c r="M37" i="3"/>
  <c r="K37" i="3"/>
  <c r="F37" i="3"/>
  <c r="E37" i="3"/>
  <c r="C37" i="3"/>
  <c r="Z32" i="3"/>
  <c r="R32" i="3"/>
  <c r="J32" i="3"/>
  <c r="B32" i="3"/>
  <c r="AL35" i="3"/>
  <c r="AE32" i="3"/>
  <c r="W32" i="3"/>
  <c r="O32" i="3"/>
  <c r="G32" i="3"/>
  <c r="AL34" i="3"/>
  <c r="AM34" i="3"/>
  <c r="AA32" i="3"/>
  <c r="S32" i="3"/>
  <c r="K32" i="3"/>
  <c r="C32" i="3"/>
  <c r="AM33" i="3"/>
  <c r="AF32" i="3"/>
  <c r="X32" i="3"/>
  <c r="P32" i="3"/>
  <c r="H32" i="3"/>
  <c r="AJ33" i="3"/>
  <c r="AG32" i="3"/>
  <c r="AD32" i="3"/>
  <c r="AC32" i="3"/>
  <c r="AB32" i="3"/>
  <c r="Y32" i="3"/>
  <c r="V32" i="3"/>
  <c r="U32" i="3"/>
  <c r="T32" i="3"/>
  <c r="Q32" i="3"/>
  <c r="N32" i="3"/>
  <c r="M32" i="3"/>
  <c r="L32" i="3"/>
  <c r="I32" i="3"/>
  <c r="F32" i="3"/>
  <c r="E32" i="3"/>
  <c r="D32" i="3"/>
  <c r="AM31" i="3"/>
  <c r="AL31" i="3"/>
  <c r="AE24" i="3"/>
  <c r="W24" i="3"/>
  <c r="O24" i="3"/>
  <c r="G24" i="3"/>
  <c r="AM30" i="3"/>
  <c r="AL30" i="3"/>
  <c r="AJ30" i="3"/>
  <c r="AB24" i="3"/>
  <c r="T24" i="3"/>
  <c r="L24" i="3"/>
  <c r="D24" i="3"/>
  <c r="AC24" i="3"/>
  <c r="Y24" i="3"/>
  <c r="U24" i="3"/>
  <c r="Q24" i="3"/>
  <c r="M24" i="3"/>
  <c r="I24" i="3"/>
  <c r="E24" i="3"/>
  <c r="AM25" i="3"/>
  <c r="AL25" i="3"/>
  <c r="AF24" i="3"/>
  <c r="AD24" i="3"/>
  <c r="Z24" i="3"/>
  <c r="X24" i="3"/>
  <c r="V24" i="3"/>
  <c r="R24" i="3"/>
  <c r="P24" i="3"/>
  <c r="N24" i="3"/>
  <c r="J24" i="3"/>
  <c r="H24" i="3"/>
  <c r="F24" i="3"/>
  <c r="B24" i="3"/>
  <c r="AA24" i="3"/>
  <c r="S24" i="3"/>
  <c r="K24" i="3"/>
  <c r="C24" i="3"/>
  <c r="AJ16" i="3"/>
  <c r="AM16" i="3"/>
  <c r="AL15" i="3"/>
  <c r="AJ15" i="3"/>
  <c r="AM15" i="3"/>
  <c r="AC11" i="3"/>
  <c r="U11" i="3"/>
  <c r="M11" i="3"/>
  <c r="E11" i="3"/>
  <c r="Z11" i="3"/>
  <c r="R11" i="3"/>
  <c r="J11" i="3"/>
  <c r="B11" i="3"/>
  <c r="AM13" i="3"/>
  <c r="AE11" i="3"/>
  <c r="AA11" i="3"/>
  <c r="W11" i="3"/>
  <c r="S11" i="3"/>
  <c r="O11" i="3"/>
  <c r="K11" i="3"/>
  <c r="G11" i="3"/>
  <c r="C11" i="3"/>
  <c r="AM12" i="3"/>
  <c r="AL12" i="3"/>
  <c r="AJ12" i="3"/>
  <c r="AF11" i="3"/>
  <c r="AD11" i="3"/>
  <c r="AB11" i="3"/>
  <c r="X11" i="3"/>
  <c r="V11" i="3"/>
  <c r="T11" i="3"/>
  <c r="P11" i="3"/>
  <c r="N11" i="3"/>
  <c r="L11" i="3"/>
  <c r="H11" i="3"/>
  <c r="F11" i="3"/>
  <c r="D11" i="3"/>
  <c r="AG11" i="3"/>
  <c r="Y11" i="3"/>
  <c r="Q11" i="3"/>
  <c r="I11" i="3"/>
  <c r="AM10" i="3"/>
  <c r="AL10" i="3"/>
  <c r="AM9" i="3"/>
  <c r="AL9" i="3"/>
  <c r="AJ9" i="3"/>
  <c r="AJ8" i="3"/>
  <c r="AM8" i="3"/>
  <c r="AL7" i="3"/>
  <c r="AJ7" i="3"/>
  <c r="AM7" i="3"/>
  <c r="AA2" i="3"/>
  <c r="Z2" i="3"/>
  <c r="S2" i="3"/>
  <c r="R2" i="3"/>
  <c r="K2" i="3"/>
  <c r="J2" i="3"/>
  <c r="C2" i="3"/>
  <c r="B2" i="3"/>
  <c r="AJ4" i="3"/>
  <c r="AF2" i="3"/>
  <c r="AE2" i="3"/>
  <c r="X2" i="3"/>
  <c r="W2" i="3"/>
  <c r="P2" i="3"/>
  <c r="O2" i="3"/>
  <c r="H2" i="3"/>
  <c r="G2" i="3"/>
  <c r="AJ3" i="3"/>
  <c r="AB2" i="3"/>
  <c r="Y2" i="3"/>
  <c r="T2" i="3"/>
  <c r="Q2" i="3"/>
  <c r="L2" i="3"/>
  <c r="I2" i="3"/>
  <c r="D2" i="3"/>
  <c r="AD2" i="3"/>
  <c r="V2" i="3"/>
  <c r="N2" i="3"/>
  <c r="F2" i="3"/>
  <c r="R37" i="2"/>
  <c r="J37" i="2"/>
  <c r="AJ43" i="2"/>
  <c r="AJ42" i="2"/>
  <c r="AL42" i="2"/>
  <c r="L37" i="2"/>
  <c r="D37" i="2"/>
  <c r="AM41" i="2"/>
  <c r="AL41" i="2"/>
  <c r="AM40" i="2"/>
  <c r="AL40" i="2"/>
  <c r="AJ39" i="2"/>
  <c r="AM39" i="2"/>
  <c r="AA37" i="2"/>
  <c r="S37" i="2"/>
  <c r="K37" i="2"/>
  <c r="C37" i="2"/>
  <c r="AL38" i="2"/>
  <c r="AJ38" i="2"/>
  <c r="AF37" i="2"/>
  <c r="AC37" i="2"/>
  <c r="X37" i="2"/>
  <c r="U37" i="2"/>
  <c r="P37" i="2"/>
  <c r="M37" i="2"/>
  <c r="H37" i="2"/>
  <c r="E37" i="2"/>
  <c r="AH37" i="2"/>
  <c r="Z37" i="2"/>
  <c r="B37" i="2"/>
  <c r="Z32" i="2"/>
  <c r="R32" i="2"/>
  <c r="J32" i="2"/>
  <c r="B32" i="2"/>
  <c r="AG32" i="2"/>
  <c r="AF32" i="2"/>
  <c r="AE32" i="2"/>
  <c r="AD32" i="2"/>
  <c r="AC32" i="2"/>
  <c r="AB32" i="2"/>
  <c r="AA32" i="2"/>
  <c r="Y32" i="2"/>
  <c r="X32" i="2"/>
  <c r="W32" i="2"/>
  <c r="V32" i="2"/>
  <c r="U32" i="2"/>
  <c r="T32" i="2"/>
  <c r="S32" i="2"/>
  <c r="Q32" i="2"/>
  <c r="P32" i="2"/>
  <c r="O32" i="2"/>
  <c r="N32" i="2"/>
  <c r="M32" i="2"/>
  <c r="L32" i="2"/>
  <c r="K32" i="2"/>
  <c r="I32" i="2"/>
  <c r="H32" i="2"/>
  <c r="G32" i="2"/>
  <c r="F32" i="2"/>
  <c r="E32" i="2"/>
  <c r="D32" i="2"/>
  <c r="C32" i="2"/>
  <c r="AJ31" i="2"/>
  <c r="AM31" i="2"/>
  <c r="AL31" i="2"/>
  <c r="AB24" i="2"/>
  <c r="T24" i="2"/>
  <c r="L24" i="2"/>
  <c r="D24" i="2"/>
  <c r="Y24" i="2"/>
  <c r="Q24" i="2"/>
  <c r="I24" i="2"/>
  <c r="AM29" i="2"/>
  <c r="AL29" i="2"/>
  <c r="AM28" i="2"/>
  <c r="AA24" i="2"/>
  <c r="S24" i="2"/>
  <c r="K24" i="2"/>
  <c r="C24" i="2"/>
  <c r="AH24" i="2"/>
  <c r="AF24" i="2"/>
  <c r="AE24" i="2"/>
  <c r="AC24" i="2"/>
  <c r="Z24" i="2"/>
  <c r="X24" i="2"/>
  <c r="W24" i="2"/>
  <c r="U24" i="2"/>
  <c r="R24" i="2"/>
  <c r="P24" i="2"/>
  <c r="O24" i="2"/>
  <c r="M24" i="2"/>
  <c r="J24" i="2"/>
  <c r="H24" i="2"/>
  <c r="G24" i="2"/>
  <c r="E24" i="2"/>
  <c r="B24" i="2"/>
  <c r="AC17" i="2"/>
  <c r="Z17" i="2"/>
  <c r="U17" i="2"/>
  <c r="R17" i="2"/>
  <c r="M17" i="2"/>
  <c r="J17" i="2"/>
  <c r="E17" i="2"/>
  <c r="B17" i="2"/>
  <c r="AA17" i="2"/>
  <c r="S17" i="2"/>
  <c r="K17" i="2"/>
  <c r="C17" i="2"/>
  <c r="L17" i="2"/>
  <c r="D17" i="2"/>
  <c r="AM18" i="2"/>
  <c r="AG17" i="2"/>
  <c r="AD17" i="2"/>
  <c r="Y17" i="2"/>
  <c r="V17" i="2"/>
  <c r="Q17" i="2"/>
  <c r="F17" i="2"/>
  <c r="AF17" i="2"/>
  <c r="AE17" i="2"/>
  <c r="AB17" i="2"/>
  <c r="X17" i="2"/>
  <c r="W17" i="2"/>
  <c r="T17" i="2"/>
  <c r="P17" i="2"/>
  <c r="O17" i="2"/>
  <c r="N17" i="2"/>
  <c r="H17" i="2"/>
  <c r="G17" i="2"/>
  <c r="AM16" i="2"/>
  <c r="AA11" i="2"/>
  <c r="S11" i="2"/>
  <c r="K11" i="2"/>
  <c r="C11" i="2"/>
  <c r="AJ16" i="2"/>
  <c r="AL15" i="2"/>
  <c r="AJ15" i="2"/>
  <c r="AF11" i="2"/>
  <c r="X11" i="2"/>
  <c r="P11" i="2"/>
  <c r="H11" i="2"/>
  <c r="AC11" i="2"/>
  <c r="U11" i="2"/>
  <c r="M11" i="2"/>
  <c r="E11" i="2"/>
  <c r="AJ12" i="2"/>
  <c r="AH12" i="5"/>
  <c r="AH91" i="5" s="1"/>
  <c r="AG12" i="5"/>
  <c r="AG11" i="5" s="1"/>
  <c r="AF12" i="5"/>
  <c r="AF11" i="5" s="1"/>
  <c r="AD12" i="5"/>
  <c r="AD11" i="5" s="1"/>
  <c r="AC12" i="5"/>
  <c r="AC11" i="5" s="1"/>
  <c r="AB12" i="5"/>
  <c r="AB11" i="5" s="1"/>
  <c r="AA12" i="5"/>
  <c r="AA11" i="5" s="1"/>
  <c r="Z12" i="5"/>
  <c r="Z91" i="5" s="1"/>
  <c r="Y12" i="5"/>
  <c r="Y11" i="5" s="1"/>
  <c r="AG11" i="2"/>
  <c r="AD11" i="2"/>
  <c r="AB11" i="2"/>
  <c r="Y11" i="2"/>
  <c r="V11" i="2"/>
  <c r="T11" i="2"/>
  <c r="Q11" i="2"/>
  <c r="N11" i="2"/>
  <c r="L11" i="2"/>
  <c r="I11" i="2"/>
  <c r="F11" i="2"/>
  <c r="D11" i="2"/>
  <c r="AL10" i="2"/>
  <c r="AM10" i="2"/>
  <c r="AJ10" i="2"/>
  <c r="AM9" i="2"/>
  <c r="AL9" i="2"/>
  <c r="AJ9" i="2"/>
  <c r="AM8" i="2"/>
  <c r="AL8" i="2"/>
  <c r="AJ8" i="2"/>
  <c r="AL7" i="2"/>
  <c r="AJ7" i="2"/>
  <c r="AC2" i="2"/>
  <c r="U2" i="2"/>
  <c r="M2" i="2"/>
  <c r="E2" i="2"/>
  <c r="Z2" i="2"/>
  <c r="R2" i="2"/>
  <c r="J2" i="2"/>
  <c r="B2" i="2"/>
  <c r="AJ4" i="2"/>
  <c r="AE2" i="2"/>
  <c r="W2" i="2"/>
  <c r="O2" i="2"/>
  <c r="G2" i="2"/>
  <c r="AJ3" i="2"/>
  <c r="AG2" i="2"/>
  <c r="Y2" i="2"/>
  <c r="Q2" i="2"/>
  <c r="I2" i="2"/>
  <c r="AF2" i="2"/>
  <c r="AD2" i="2"/>
  <c r="AA2" i="2"/>
  <c r="X2" i="2"/>
  <c r="V2" i="2"/>
  <c r="S2" i="2"/>
  <c r="P2" i="2"/>
  <c r="N2" i="2"/>
  <c r="K2" i="2"/>
  <c r="H2" i="2"/>
  <c r="F2" i="2"/>
  <c r="C2" i="2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H43" i="1"/>
  <c r="AN43" i="1" s="1"/>
  <c r="AP43" i="1" s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P36" i="1"/>
  <c r="AN36" i="1"/>
  <c r="AH115" i="5"/>
  <c r="AG115" i="5"/>
  <c r="AF115" i="5"/>
  <c r="AE115" i="5"/>
  <c r="AD115" i="5"/>
  <c r="AC115" i="5"/>
  <c r="AB115" i="5"/>
  <c r="AA115" i="5"/>
  <c r="Z115" i="5"/>
  <c r="Y115" i="5"/>
  <c r="X115" i="5"/>
  <c r="W115" i="5"/>
  <c r="V115" i="5"/>
  <c r="U115" i="5"/>
  <c r="T115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B115" i="5"/>
  <c r="AH114" i="5"/>
  <c r="AG114" i="5"/>
  <c r="AF114" i="5"/>
  <c r="AE114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B114" i="5"/>
  <c r="AT34" i="1"/>
  <c r="AH113" i="5"/>
  <c r="AG113" i="5"/>
  <c r="AF113" i="5"/>
  <c r="AE113" i="5"/>
  <c r="AD113" i="5"/>
  <c r="AC113" i="5"/>
  <c r="AB113" i="5"/>
  <c r="AA113" i="5"/>
  <c r="Z113" i="5"/>
  <c r="Y113" i="5"/>
  <c r="X113" i="5"/>
  <c r="W113" i="5"/>
  <c r="V113" i="5"/>
  <c r="U113" i="5"/>
  <c r="T113" i="5"/>
  <c r="S113" i="5"/>
  <c r="R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B113" i="5"/>
  <c r="AT33" i="1"/>
  <c r="AG112" i="5"/>
  <c r="AF112" i="5"/>
  <c r="AE112" i="5"/>
  <c r="AD112" i="5"/>
  <c r="AC112" i="5"/>
  <c r="AB112" i="5"/>
  <c r="AA112" i="5"/>
  <c r="Y112" i="5"/>
  <c r="X112" i="5"/>
  <c r="W112" i="5"/>
  <c r="V112" i="5"/>
  <c r="U112" i="5"/>
  <c r="T112" i="5"/>
  <c r="T111" i="5" s="1"/>
  <c r="S112" i="5"/>
  <c r="Q112" i="5"/>
  <c r="P112" i="5"/>
  <c r="O112" i="5"/>
  <c r="N112" i="5"/>
  <c r="M112" i="5"/>
  <c r="L112" i="5"/>
  <c r="K112" i="5"/>
  <c r="K111" i="5" s="1"/>
  <c r="I112" i="5"/>
  <c r="H112" i="5"/>
  <c r="G112" i="5"/>
  <c r="F112" i="5"/>
  <c r="F111" i="5" s="1"/>
  <c r="E112" i="5"/>
  <c r="D112" i="5"/>
  <c r="C112" i="5"/>
  <c r="AD32" i="1"/>
  <c r="AC32" i="1"/>
  <c r="AB32" i="1"/>
  <c r="AA32" i="1"/>
  <c r="V32" i="1"/>
  <c r="U32" i="1"/>
  <c r="T32" i="1"/>
  <c r="S32" i="1"/>
  <c r="N32" i="1"/>
  <c r="M32" i="1"/>
  <c r="L32" i="1"/>
  <c r="K32" i="1"/>
  <c r="F32" i="1"/>
  <c r="E32" i="1"/>
  <c r="D32" i="1"/>
  <c r="C32" i="1"/>
  <c r="AN31" i="1"/>
  <c r="AP31" i="1" s="1"/>
  <c r="AM31" i="1"/>
  <c r="AK31" i="1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B110" i="5"/>
  <c r="AP30" i="1"/>
  <c r="AN30" i="1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B109" i="5"/>
  <c r="AT29" i="1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B108" i="5"/>
  <c r="AK28" i="1"/>
  <c r="AH107" i="5"/>
  <c r="AG107" i="5"/>
  <c r="AF107" i="5"/>
  <c r="AE107" i="5"/>
  <c r="AD107" i="5"/>
  <c r="AC107" i="5"/>
  <c r="AA107" i="5"/>
  <c r="Z107" i="5"/>
  <c r="Y107" i="5"/>
  <c r="X107" i="5"/>
  <c r="W107" i="5"/>
  <c r="V107" i="5"/>
  <c r="U107" i="5"/>
  <c r="S107" i="5"/>
  <c r="R107" i="5"/>
  <c r="Q107" i="5"/>
  <c r="P107" i="5"/>
  <c r="O107" i="5"/>
  <c r="N107" i="5"/>
  <c r="M107" i="5"/>
  <c r="K107" i="5"/>
  <c r="J107" i="5"/>
  <c r="I107" i="5"/>
  <c r="H107" i="5"/>
  <c r="G107" i="5"/>
  <c r="F107" i="5"/>
  <c r="E107" i="5"/>
  <c r="C107" i="5"/>
  <c r="B107" i="5"/>
  <c r="AN27" i="1"/>
  <c r="AP27" i="1" s="1"/>
  <c r="AM27" i="1"/>
  <c r="AK27" i="1"/>
  <c r="AH106" i="5"/>
  <c r="AG106" i="5"/>
  <c r="AF106" i="5"/>
  <c r="AE106" i="5"/>
  <c r="AC106" i="5"/>
  <c r="AB106" i="5"/>
  <c r="AA106" i="5"/>
  <c r="Z106" i="5"/>
  <c r="Y106" i="5"/>
  <c r="X106" i="5"/>
  <c r="W106" i="5"/>
  <c r="U106" i="5"/>
  <c r="T106" i="5"/>
  <c r="S106" i="5"/>
  <c r="R106" i="5"/>
  <c r="Q106" i="5"/>
  <c r="P106" i="5"/>
  <c r="O106" i="5"/>
  <c r="M106" i="5"/>
  <c r="L106" i="5"/>
  <c r="K106" i="5"/>
  <c r="J106" i="5"/>
  <c r="I106" i="5"/>
  <c r="H106" i="5"/>
  <c r="G106" i="5"/>
  <c r="E106" i="5"/>
  <c r="D106" i="5"/>
  <c r="C106" i="5"/>
  <c r="B106" i="5"/>
  <c r="AP26" i="1"/>
  <c r="AN26" i="1"/>
  <c r="AH105" i="5"/>
  <c r="AG105" i="5"/>
  <c r="AE105" i="5"/>
  <c r="AD105" i="5"/>
  <c r="AC105" i="5"/>
  <c r="AB105" i="5"/>
  <c r="AA105" i="5"/>
  <c r="Z105" i="5"/>
  <c r="Y105" i="5"/>
  <c r="W105" i="5"/>
  <c r="V105" i="5"/>
  <c r="U105" i="5"/>
  <c r="T105" i="5"/>
  <c r="S105" i="5"/>
  <c r="R105" i="5"/>
  <c r="Q105" i="5"/>
  <c r="O105" i="5"/>
  <c r="N105" i="5"/>
  <c r="M105" i="5"/>
  <c r="L105" i="5"/>
  <c r="K105" i="5"/>
  <c r="J105" i="5"/>
  <c r="I105" i="5"/>
  <c r="G105" i="5"/>
  <c r="F105" i="5"/>
  <c r="E105" i="5"/>
  <c r="D105" i="5"/>
  <c r="C105" i="5"/>
  <c r="B105" i="5"/>
  <c r="AG104" i="5"/>
  <c r="AF104" i="5"/>
  <c r="AE104" i="5"/>
  <c r="AD104" i="5"/>
  <c r="AC104" i="5"/>
  <c r="AB104" i="5"/>
  <c r="AA104" i="5"/>
  <c r="Y104" i="5"/>
  <c r="Y103" i="5" s="1"/>
  <c r="X104" i="5"/>
  <c r="W104" i="5"/>
  <c r="V104" i="5"/>
  <c r="U104" i="5"/>
  <c r="T104" i="5"/>
  <c r="S104" i="5"/>
  <c r="Q104" i="5"/>
  <c r="P104" i="5"/>
  <c r="O104" i="5"/>
  <c r="N104" i="5"/>
  <c r="M104" i="5"/>
  <c r="L104" i="5"/>
  <c r="K104" i="5"/>
  <c r="I104" i="5"/>
  <c r="H104" i="5"/>
  <c r="G104" i="5"/>
  <c r="F104" i="5"/>
  <c r="E104" i="5"/>
  <c r="D104" i="5"/>
  <c r="C104" i="5"/>
  <c r="AC24" i="1"/>
  <c r="U24" i="1"/>
  <c r="M24" i="1"/>
  <c r="E24" i="1"/>
  <c r="AN23" i="1"/>
  <c r="AP23" i="1" s="1"/>
  <c r="AM23" i="1"/>
  <c r="U102" i="5"/>
  <c r="M102" i="5"/>
  <c r="E102" i="5"/>
  <c r="AN22" i="1"/>
  <c r="AP22" i="1" s="1"/>
  <c r="AH101" i="5"/>
  <c r="AG101" i="5"/>
  <c r="AF101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AH100" i="5"/>
  <c r="AF100" i="5"/>
  <c r="AE100" i="5"/>
  <c r="AD100" i="5"/>
  <c r="AC100" i="5"/>
  <c r="AB100" i="5"/>
  <c r="AA100" i="5"/>
  <c r="Z100" i="5"/>
  <c r="X100" i="5"/>
  <c r="W100" i="5"/>
  <c r="V100" i="5"/>
  <c r="U100" i="5"/>
  <c r="T100" i="5"/>
  <c r="S100" i="5"/>
  <c r="R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AP20" i="1"/>
  <c r="M99" i="5"/>
  <c r="L99" i="5"/>
  <c r="K99" i="5"/>
  <c r="J99" i="5"/>
  <c r="I99" i="5"/>
  <c r="H99" i="5"/>
  <c r="G99" i="5"/>
  <c r="F99" i="5"/>
  <c r="E99" i="5"/>
  <c r="D99" i="5"/>
  <c r="C99" i="5"/>
  <c r="B99" i="5"/>
  <c r="AP19" i="1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AF97" i="5"/>
  <c r="AE97" i="5"/>
  <c r="AD97" i="5"/>
  <c r="AD96" i="5" s="1"/>
  <c r="AC97" i="5"/>
  <c r="AB97" i="5"/>
  <c r="AB96" i="5" s="1"/>
  <c r="Z97" i="5"/>
  <c r="Z96" i="5" s="1"/>
  <c r="Y97" i="5"/>
  <c r="X97" i="5"/>
  <c r="V97" i="5"/>
  <c r="U97" i="5"/>
  <c r="T97" i="5"/>
  <c r="T96" i="5" s="1"/>
  <c r="R97" i="5"/>
  <c r="Q97" i="5"/>
  <c r="P97" i="5"/>
  <c r="O97" i="5"/>
  <c r="N97" i="5"/>
  <c r="M97" i="5"/>
  <c r="L97" i="5"/>
  <c r="J97" i="5"/>
  <c r="I97" i="5"/>
  <c r="H97" i="5"/>
  <c r="G97" i="5"/>
  <c r="F97" i="5"/>
  <c r="E97" i="5"/>
  <c r="D97" i="5"/>
  <c r="B97" i="5"/>
  <c r="AD17" i="1"/>
  <c r="AC17" i="1"/>
  <c r="V17" i="1"/>
  <c r="U17" i="1"/>
  <c r="N17" i="1"/>
  <c r="M17" i="1"/>
  <c r="F17" i="1"/>
  <c r="E17" i="1"/>
  <c r="AN16" i="1"/>
  <c r="AP16" i="1" s="1"/>
  <c r="AM16" i="1"/>
  <c r="AH95" i="5"/>
  <c r="AG95" i="5"/>
  <c r="AF95" i="5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AN15" i="1"/>
  <c r="AP15" i="1" s="1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AT13" i="1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AM12" i="1"/>
  <c r="AK12" i="1"/>
  <c r="AG91" i="5"/>
  <c r="AF91" i="5"/>
  <c r="AA91" i="5"/>
  <c r="X91" i="5"/>
  <c r="W91" i="5"/>
  <c r="V91" i="5"/>
  <c r="U91" i="5"/>
  <c r="S91" i="5"/>
  <c r="R91" i="5"/>
  <c r="Q91" i="5"/>
  <c r="P91" i="5"/>
  <c r="O91" i="5"/>
  <c r="N91" i="5"/>
  <c r="M91" i="5"/>
  <c r="K91" i="5"/>
  <c r="J91" i="5"/>
  <c r="I91" i="5"/>
  <c r="H91" i="5"/>
  <c r="G91" i="5"/>
  <c r="F91" i="5"/>
  <c r="E91" i="5"/>
  <c r="C91" i="5"/>
  <c r="B91" i="5"/>
  <c r="AD11" i="1"/>
  <c r="AC11" i="1"/>
  <c r="V11" i="1"/>
  <c r="U11" i="1"/>
  <c r="N11" i="1"/>
  <c r="M11" i="1"/>
  <c r="F11" i="1"/>
  <c r="E11" i="1"/>
  <c r="AN10" i="1"/>
  <c r="AP10" i="1" s="1"/>
  <c r="AM10" i="1"/>
  <c r="V89" i="5"/>
  <c r="N89" i="5"/>
  <c r="F89" i="5"/>
  <c r="AT8" i="1"/>
  <c r="AN8" i="1"/>
  <c r="AP8" i="1" s="1"/>
  <c r="AK8" i="1"/>
  <c r="AM8" i="1"/>
  <c r="AM7" i="1"/>
  <c r="AK7" i="1"/>
  <c r="AN7" i="1"/>
  <c r="AP7" i="1" s="1"/>
  <c r="AN6" i="1"/>
  <c r="AP6" i="1" s="1"/>
  <c r="AM6" i="1"/>
  <c r="AH85" i="5"/>
  <c r="AG85" i="5"/>
  <c r="AF85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AN5" i="1"/>
  <c r="AP5" i="1" s="1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AT4" i="1"/>
  <c r="AR4" i="1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AT3" i="1"/>
  <c r="AR3" i="1"/>
  <c r="AG82" i="5"/>
  <c r="AE82" i="5"/>
  <c r="AD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L82" i="5"/>
  <c r="K82" i="5"/>
  <c r="J82" i="5"/>
  <c r="I82" i="5"/>
  <c r="H82" i="5"/>
  <c r="G82" i="5"/>
  <c r="F82" i="5"/>
  <c r="E82" i="5"/>
  <c r="D82" i="5"/>
  <c r="C82" i="5"/>
  <c r="B82" i="5"/>
  <c r="AH2" i="1"/>
  <c r="AG2" i="1"/>
  <c r="AC2" i="1"/>
  <c r="AB2" i="1"/>
  <c r="AA2" i="1"/>
  <c r="Z2" i="1"/>
  <c r="Y2" i="1"/>
  <c r="T2" i="1"/>
  <c r="R2" i="1"/>
  <c r="Q2" i="1"/>
  <c r="L2" i="1"/>
  <c r="J2" i="1"/>
  <c r="I2" i="1"/>
  <c r="D2" i="1"/>
  <c r="B2" i="1"/>
  <c r="H37" i="1" l="1"/>
  <c r="T37" i="1"/>
  <c r="O37" i="1"/>
  <c r="AM40" i="1"/>
  <c r="AN44" i="1"/>
  <c r="AP44" i="1" s="1"/>
  <c r="AM44" i="1"/>
  <c r="O81" i="5"/>
  <c r="W81" i="5"/>
  <c r="AG81" i="5"/>
  <c r="V96" i="5"/>
  <c r="G81" i="5"/>
  <c r="T81" i="5"/>
  <c r="AB81" i="5"/>
  <c r="R96" i="5"/>
  <c r="AB111" i="5"/>
  <c r="Q81" i="5"/>
  <c r="Y81" i="5"/>
  <c r="Y91" i="5"/>
  <c r="Y90" i="5" s="1"/>
  <c r="AE81" i="5"/>
  <c r="AC91" i="5"/>
  <c r="AC90" i="5" s="1"/>
  <c r="C111" i="5"/>
  <c r="L111" i="5"/>
  <c r="AD111" i="5"/>
  <c r="D111" i="5"/>
  <c r="V111" i="5"/>
  <c r="AA111" i="5"/>
  <c r="N111" i="5"/>
  <c r="S111" i="5"/>
  <c r="Q103" i="5"/>
  <c r="I103" i="5"/>
  <c r="AG103" i="5"/>
  <c r="L96" i="5"/>
  <c r="U96" i="5"/>
  <c r="D96" i="5"/>
  <c r="M96" i="5"/>
  <c r="E96" i="5"/>
  <c r="AC96" i="5"/>
  <c r="M90" i="5"/>
  <c r="U90" i="5"/>
  <c r="E90" i="5"/>
  <c r="D81" i="5"/>
  <c r="L81" i="5"/>
  <c r="R81" i="5"/>
  <c r="Z81" i="5"/>
  <c r="T47" i="5"/>
  <c r="B81" i="5"/>
  <c r="J81" i="5"/>
  <c r="AB47" i="5"/>
  <c r="S47" i="5"/>
  <c r="AN41" i="1"/>
  <c r="AP41" i="1" s="1"/>
  <c r="AD47" i="4"/>
  <c r="AG37" i="1"/>
  <c r="AA37" i="1"/>
  <c r="V47" i="4"/>
  <c r="AM17" i="4"/>
  <c r="C37" i="1"/>
  <c r="G37" i="1"/>
  <c r="S37" i="1"/>
  <c r="AM39" i="1"/>
  <c r="AN40" i="1"/>
  <c r="AP40" i="1" s="1"/>
  <c r="AM42" i="1"/>
  <c r="D37" i="1"/>
  <c r="L37" i="1"/>
  <c r="P37" i="1"/>
  <c r="X37" i="1"/>
  <c r="AB37" i="1"/>
  <c r="AF37" i="1"/>
  <c r="E37" i="1"/>
  <c r="I37" i="1"/>
  <c r="M37" i="1"/>
  <c r="Q37" i="1"/>
  <c r="U37" i="1"/>
  <c r="Y37" i="1"/>
  <c r="AC37" i="1"/>
  <c r="AM38" i="1"/>
  <c r="K37" i="1"/>
  <c r="W37" i="1"/>
  <c r="AE37" i="1"/>
  <c r="AD91" i="5"/>
  <c r="AD90" i="5" s="1"/>
  <c r="B37" i="1"/>
  <c r="J37" i="1"/>
  <c r="R37" i="1"/>
  <c r="Z37" i="1"/>
  <c r="AK38" i="1"/>
  <c r="AK42" i="1"/>
  <c r="AM43" i="1"/>
  <c r="AJ24" i="2"/>
  <c r="AK39" i="1"/>
  <c r="AN39" i="1"/>
  <c r="AP39" i="1" s="1"/>
  <c r="AK41" i="1"/>
  <c r="AK43" i="1"/>
  <c r="AN38" i="1"/>
  <c r="AP38" i="1" s="1"/>
  <c r="AK40" i="1"/>
  <c r="AM41" i="1"/>
  <c r="AN42" i="1"/>
  <c r="AP42" i="1" s="1"/>
  <c r="AK44" i="1"/>
  <c r="Q47" i="2"/>
  <c r="AC47" i="5"/>
  <c r="P23" i="7"/>
  <c r="P19" i="7"/>
  <c r="E4" i="7"/>
  <c r="AB2" i="7" s="1"/>
  <c r="B15" i="7"/>
  <c r="AA5" i="7" s="1"/>
  <c r="E15" i="7"/>
  <c r="AB5" i="7" s="1"/>
  <c r="D4" i="7"/>
  <c r="B4" i="7"/>
  <c r="F4" i="7"/>
  <c r="AC2" i="7" s="1"/>
  <c r="B59" i="7" s="1"/>
  <c r="D59" i="7" s="1"/>
  <c r="P14" i="7"/>
  <c r="P36" i="7"/>
  <c r="P7" i="7"/>
  <c r="C8" i="7"/>
  <c r="R14" i="7"/>
  <c r="S14" i="7" s="1"/>
  <c r="AH4" i="7" s="1"/>
  <c r="C15" i="7"/>
  <c r="D24" i="7"/>
  <c r="P37" i="7"/>
  <c r="R13" i="7"/>
  <c r="P16" i="7"/>
  <c r="P29" i="7"/>
  <c r="P33" i="7"/>
  <c r="R16" i="7"/>
  <c r="D18" i="7"/>
  <c r="R30" i="7"/>
  <c r="R33" i="7"/>
  <c r="P41" i="7"/>
  <c r="P5" i="7"/>
  <c r="P6" i="7"/>
  <c r="F15" i="7"/>
  <c r="AC5" i="7" s="1"/>
  <c r="D15" i="7"/>
  <c r="R19" i="7"/>
  <c r="R28" i="7"/>
  <c r="R36" i="7"/>
  <c r="R38" i="7"/>
  <c r="P45" i="7"/>
  <c r="R7" i="7"/>
  <c r="R9" i="7"/>
  <c r="R23" i="7"/>
  <c r="R37" i="7"/>
  <c r="B35" i="7"/>
  <c r="B32" i="7" s="1"/>
  <c r="AA8" i="7" s="1"/>
  <c r="F35" i="7"/>
  <c r="F32" i="7" s="1"/>
  <c r="AC8" i="7" s="1"/>
  <c r="R41" i="7"/>
  <c r="P22" i="7"/>
  <c r="P42" i="7"/>
  <c r="R6" i="7"/>
  <c r="P10" i="7"/>
  <c r="P13" i="7"/>
  <c r="P17" i="7"/>
  <c r="E24" i="7"/>
  <c r="AB7" i="7" s="1"/>
  <c r="R25" i="7"/>
  <c r="P26" i="7"/>
  <c r="R29" i="7"/>
  <c r="P30" i="7"/>
  <c r="P34" i="7"/>
  <c r="B40" i="7"/>
  <c r="AA9" i="7" s="1"/>
  <c r="B8" i="7"/>
  <c r="AA3" i="7" s="1"/>
  <c r="R17" i="7"/>
  <c r="B24" i="7"/>
  <c r="AA7" i="7" s="1"/>
  <c r="F24" i="7"/>
  <c r="AC7" i="7" s="1"/>
  <c r="C35" i="7"/>
  <c r="C32" i="7" s="1"/>
  <c r="P38" i="7"/>
  <c r="C40" i="7"/>
  <c r="P44" i="7"/>
  <c r="P46" i="7"/>
  <c r="C4" i="7"/>
  <c r="P9" i="7"/>
  <c r="R12" i="7"/>
  <c r="B20" i="7"/>
  <c r="B18" i="7" s="1"/>
  <c r="AA6" i="7" s="1"/>
  <c r="R22" i="7"/>
  <c r="C24" i="7"/>
  <c r="P25" i="7"/>
  <c r="P27" i="7"/>
  <c r="P31" i="7"/>
  <c r="E35" i="7"/>
  <c r="E32" i="7" s="1"/>
  <c r="R39" i="7"/>
  <c r="E40" i="7"/>
  <c r="AB9" i="7" s="1"/>
  <c r="N51" i="7"/>
  <c r="N50" i="7"/>
  <c r="G50" i="7"/>
  <c r="AA2" i="7"/>
  <c r="J51" i="7"/>
  <c r="J50" i="7"/>
  <c r="P11" i="7"/>
  <c r="F8" i="7"/>
  <c r="R21" i="7"/>
  <c r="E20" i="7"/>
  <c r="P43" i="7"/>
  <c r="F40" i="7"/>
  <c r="D8" i="7"/>
  <c r="H51" i="7"/>
  <c r="P47" i="7"/>
  <c r="H50" i="7"/>
  <c r="P21" i="7"/>
  <c r="F20" i="7"/>
  <c r="D40" i="7"/>
  <c r="E8" i="7"/>
  <c r="P28" i="7"/>
  <c r="P39" i="7"/>
  <c r="P12" i="7"/>
  <c r="I50" i="7"/>
  <c r="I51" i="7"/>
  <c r="M50" i="7"/>
  <c r="M51" i="7"/>
  <c r="B61" i="7"/>
  <c r="D61" i="7" s="1"/>
  <c r="R11" i="7"/>
  <c r="C20" i="7"/>
  <c r="C18" i="7" s="1"/>
  <c r="D35" i="7"/>
  <c r="D32" i="7" s="1"/>
  <c r="R42" i="7"/>
  <c r="R43" i="7"/>
  <c r="R47" i="7"/>
  <c r="AR2" i="1"/>
  <c r="AF82" i="5"/>
  <c r="AF81" i="5" s="1"/>
  <c r="B112" i="5"/>
  <c r="B111" i="5" s="1"/>
  <c r="B32" i="1"/>
  <c r="H81" i="5"/>
  <c r="J112" i="5"/>
  <c r="J111" i="5" s="1"/>
  <c r="J32" i="1"/>
  <c r="K2" i="1"/>
  <c r="I88" i="5"/>
  <c r="Q88" i="5"/>
  <c r="Y88" i="5"/>
  <c r="AG88" i="5"/>
  <c r="AR14" i="1"/>
  <c r="B104" i="5"/>
  <c r="B103" i="5" s="1"/>
  <c r="B24" i="1"/>
  <c r="J104" i="5"/>
  <c r="J103" i="5" s="1"/>
  <c r="J24" i="1"/>
  <c r="R104" i="5"/>
  <c r="R103" i="5" s="1"/>
  <c r="R24" i="1"/>
  <c r="Z104" i="5"/>
  <c r="Z103" i="5" s="1"/>
  <c r="Z24" i="1"/>
  <c r="AH104" i="5"/>
  <c r="AN25" i="1"/>
  <c r="AP25" i="1" s="1"/>
  <c r="AH24" i="1"/>
  <c r="AM25" i="1"/>
  <c r="AK25" i="1"/>
  <c r="AR25" i="1"/>
  <c r="H105" i="5"/>
  <c r="H103" i="5" s="1"/>
  <c r="H24" i="1"/>
  <c r="P105" i="5"/>
  <c r="P103" i="5" s="1"/>
  <c r="P24" i="1"/>
  <c r="X105" i="5"/>
  <c r="X103" i="5" s="1"/>
  <c r="X24" i="1"/>
  <c r="AF105" i="5"/>
  <c r="AF103" i="5" s="1"/>
  <c r="AF24" i="1"/>
  <c r="Q113" i="5"/>
  <c r="Q111" i="5" s="1"/>
  <c r="AR34" i="1"/>
  <c r="C2" i="1"/>
  <c r="AH82" i="5"/>
  <c r="AM3" i="1"/>
  <c r="E86" i="5"/>
  <c r="M86" i="5"/>
  <c r="U86" i="5"/>
  <c r="AC86" i="5"/>
  <c r="B88" i="5"/>
  <c r="J88" i="5"/>
  <c r="R88" i="5"/>
  <c r="Z88" i="5"/>
  <c r="AH88" i="5"/>
  <c r="AN9" i="1"/>
  <c r="AP9" i="1" s="1"/>
  <c r="AM9" i="1"/>
  <c r="AK9" i="1"/>
  <c r="AT9" i="1"/>
  <c r="G89" i="5"/>
  <c r="O89" i="5"/>
  <c r="W89" i="5"/>
  <c r="AE89" i="5"/>
  <c r="C97" i="5"/>
  <c r="C96" i="5" s="1"/>
  <c r="C17" i="1"/>
  <c r="K97" i="5"/>
  <c r="K96" i="5" s="1"/>
  <c r="K17" i="1"/>
  <c r="S97" i="5"/>
  <c r="S96" i="5" s="1"/>
  <c r="S17" i="1"/>
  <c r="AA97" i="5"/>
  <c r="AA96" i="5" s="1"/>
  <c r="AA17" i="1"/>
  <c r="AT25" i="1"/>
  <c r="F106" i="5"/>
  <c r="F103" i="5" s="1"/>
  <c r="F24" i="1"/>
  <c r="N106" i="5"/>
  <c r="N103" i="5" s="1"/>
  <c r="N24" i="1"/>
  <c r="V106" i="5"/>
  <c r="V24" i="1"/>
  <c r="AD106" i="5"/>
  <c r="AD24" i="1"/>
  <c r="F37" i="1"/>
  <c r="N37" i="1"/>
  <c r="V37" i="1"/>
  <c r="AD37" i="1"/>
  <c r="P81" i="5"/>
  <c r="S2" i="1"/>
  <c r="C81" i="5"/>
  <c r="N86" i="5"/>
  <c r="H89" i="5"/>
  <c r="AF89" i="5"/>
  <c r="D91" i="5"/>
  <c r="D90" i="5" s="1"/>
  <c r="D11" i="1"/>
  <c r="L91" i="5"/>
  <c r="L90" i="5" s="1"/>
  <c r="L11" i="1"/>
  <c r="Q100" i="5"/>
  <c r="AL100" i="5" s="1"/>
  <c r="Q17" i="1"/>
  <c r="Y100" i="5"/>
  <c r="Y17" i="1"/>
  <c r="AG100" i="5"/>
  <c r="AJ100" i="5" s="1"/>
  <c r="AG17" i="1"/>
  <c r="R112" i="5"/>
  <c r="R111" i="5" s="1"/>
  <c r="R32" i="1"/>
  <c r="M2" i="1"/>
  <c r="U2" i="1"/>
  <c r="AK2" i="1"/>
  <c r="V86" i="5"/>
  <c r="X89" i="5"/>
  <c r="AB91" i="5"/>
  <c r="AB90" i="5" s="1"/>
  <c r="AB11" i="1"/>
  <c r="F2" i="1"/>
  <c r="N2" i="1"/>
  <c r="V2" i="1"/>
  <c r="AD2" i="1"/>
  <c r="AK3" i="1"/>
  <c r="C87" i="5"/>
  <c r="K87" i="5"/>
  <c r="S87" i="5"/>
  <c r="AA87" i="5"/>
  <c r="AR9" i="1"/>
  <c r="D107" i="5"/>
  <c r="D103" i="5" s="1"/>
  <c r="D24" i="1"/>
  <c r="L107" i="5"/>
  <c r="L103" i="5" s="1"/>
  <c r="L24" i="1"/>
  <c r="T107" i="5"/>
  <c r="T103" i="5" s="1"/>
  <c r="T24" i="1"/>
  <c r="AB107" i="5"/>
  <c r="AB103" i="5" s="1"/>
  <c r="AB24" i="1"/>
  <c r="AH112" i="5"/>
  <c r="AH32" i="1"/>
  <c r="AN33" i="1"/>
  <c r="AP33" i="1" s="1"/>
  <c r="AM33" i="1"/>
  <c r="AK33" i="1"/>
  <c r="AR33" i="1"/>
  <c r="I81" i="5"/>
  <c r="E2" i="1"/>
  <c r="AC48" i="1"/>
  <c r="AC47" i="1"/>
  <c r="K81" i="5"/>
  <c r="F86" i="5"/>
  <c r="AD86" i="5"/>
  <c r="P89" i="5"/>
  <c r="T91" i="5"/>
  <c r="T90" i="5" s="1"/>
  <c r="T11" i="1"/>
  <c r="G2" i="1"/>
  <c r="O2" i="1"/>
  <c r="W2" i="1"/>
  <c r="AE2" i="1"/>
  <c r="AM2" i="1"/>
  <c r="E81" i="5"/>
  <c r="M82" i="5"/>
  <c r="M81" i="5" s="1"/>
  <c r="U81" i="5"/>
  <c r="AC82" i="5"/>
  <c r="AC81" i="5" s="1"/>
  <c r="AN3" i="1"/>
  <c r="AP3" i="1" s="1"/>
  <c r="AH83" i="5"/>
  <c r="AN4" i="1"/>
  <c r="AP4" i="1" s="1"/>
  <c r="AM4" i="1"/>
  <c r="AK4" i="1"/>
  <c r="D87" i="5"/>
  <c r="L87" i="5"/>
  <c r="T87" i="5"/>
  <c r="AB87" i="5"/>
  <c r="AR21" i="1"/>
  <c r="AR35" i="1"/>
  <c r="X81" i="5"/>
  <c r="Z112" i="5"/>
  <c r="Z111" i="5" s="1"/>
  <c r="Z32" i="1"/>
  <c r="H2" i="1"/>
  <c r="P2" i="1"/>
  <c r="X2" i="1"/>
  <c r="AF2" i="1"/>
  <c r="AN2" i="1"/>
  <c r="AP2" i="1" s="1"/>
  <c r="F81" i="5"/>
  <c r="N81" i="5"/>
  <c r="G102" i="5"/>
  <c r="O102" i="5"/>
  <c r="W102" i="5"/>
  <c r="AE102" i="5"/>
  <c r="AH108" i="5"/>
  <c r="AN29" i="1"/>
  <c r="AP29" i="1" s="1"/>
  <c r="AM29" i="1"/>
  <c r="AK29" i="1"/>
  <c r="AR29" i="1"/>
  <c r="C90" i="5"/>
  <c r="K90" i="5"/>
  <c r="S90" i="5"/>
  <c r="AA90" i="5"/>
  <c r="AL92" i="5"/>
  <c r="AJ92" i="5"/>
  <c r="AR13" i="1"/>
  <c r="B96" i="5"/>
  <c r="J96" i="5"/>
  <c r="AH97" i="5"/>
  <c r="AT18" i="1"/>
  <c r="F102" i="5"/>
  <c r="N102" i="5"/>
  <c r="V102" i="5"/>
  <c r="AD102" i="5"/>
  <c r="I111" i="5"/>
  <c r="Y111" i="5"/>
  <c r="AG111" i="5"/>
  <c r="AR5" i="1"/>
  <c r="G86" i="5"/>
  <c r="O86" i="5"/>
  <c r="W86" i="5"/>
  <c r="AE86" i="5"/>
  <c r="E87" i="5"/>
  <c r="M87" i="5"/>
  <c r="U87" i="5"/>
  <c r="AC87" i="5"/>
  <c r="C88" i="5"/>
  <c r="K88" i="5"/>
  <c r="S88" i="5"/>
  <c r="AA88" i="5"/>
  <c r="I89" i="5"/>
  <c r="Q89" i="5"/>
  <c r="Y89" i="5"/>
  <c r="AG89" i="5"/>
  <c r="G11" i="1"/>
  <c r="O11" i="1"/>
  <c r="W11" i="1"/>
  <c r="AE11" i="1"/>
  <c r="AL93" i="5"/>
  <c r="AJ93" i="5"/>
  <c r="AT14" i="1"/>
  <c r="AR15" i="1"/>
  <c r="G17" i="1"/>
  <c r="O17" i="1"/>
  <c r="W17" i="1"/>
  <c r="AE17" i="1"/>
  <c r="AT21" i="1"/>
  <c r="AR22" i="1"/>
  <c r="H102" i="5"/>
  <c r="P102" i="5"/>
  <c r="X102" i="5"/>
  <c r="AF102" i="5"/>
  <c r="C103" i="5"/>
  <c r="K103" i="5"/>
  <c r="S103" i="5"/>
  <c r="AA103" i="5"/>
  <c r="AR26" i="1"/>
  <c r="AR30" i="1"/>
  <c r="AL113" i="5"/>
  <c r="AJ113" i="5"/>
  <c r="AJ114" i="5"/>
  <c r="AL114" i="5"/>
  <c r="AT35" i="1"/>
  <c r="AR36" i="1"/>
  <c r="AL84" i="5"/>
  <c r="AJ84" i="5"/>
  <c r="AT5" i="1"/>
  <c r="AR6" i="1"/>
  <c r="H86" i="5"/>
  <c r="P86" i="5"/>
  <c r="X86" i="5"/>
  <c r="AF86" i="5"/>
  <c r="F87" i="5"/>
  <c r="N87" i="5"/>
  <c r="V87" i="5"/>
  <c r="AD87" i="5"/>
  <c r="D88" i="5"/>
  <c r="L88" i="5"/>
  <c r="T88" i="5"/>
  <c r="AB88" i="5"/>
  <c r="B89" i="5"/>
  <c r="J89" i="5"/>
  <c r="R89" i="5"/>
  <c r="Z89" i="5"/>
  <c r="AH89" i="5"/>
  <c r="AR10" i="1"/>
  <c r="H11" i="1"/>
  <c r="P11" i="1"/>
  <c r="X11" i="1"/>
  <c r="AF11" i="1"/>
  <c r="F90" i="5"/>
  <c r="N90" i="5"/>
  <c r="V90" i="5"/>
  <c r="AK13" i="1"/>
  <c r="AL94" i="5"/>
  <c r="AJ94" i="5"/>
  <c r="AT15" i="1"/>
  <c r="AR16" i="1"/>
  <c r="H17" i="1"/>
  <c r="P17" i="1"/>
  <c r="X17" i="1"/>
  <c r="AF17" i="1"/>
  <c r="AK18" i="1"/>
  <c r="AL101" i="5"/>
  <c r="AJ101" i="5"/>
  <c r="AT22" i="1"/>
  <c r="I102" i="5"/>
  <c r="Q102" i="5"/>
  <c r="Y102" i="5"/>
  <c r="AG102" i="5"/>
  <c r="G24" i="1"/>
  <c r="O24" i="1"/>
  <c r="W24" i="1"/>
  <c r="AE24" i="1"/>
  <c r="AL105" i="5"/>
  <c r="AJ105" i="5"/>
  <c r="AT26" i="1"/>
  <c r="AM28" i="1"/>
  <c r="AL109" i="5"/>
  <c r="AJ109" i="5"/>
  <c r="AT30" i="1"/>
  <c r="AL115" i="5"/>
  <c r="AJ115" i="5"/>
  <c r="AT36" i="1"/>
  <c r="AR38" i="1"/>
  <c r="AR39" i="1"/>
  <c r="AR40" i="1"/>
  <c r="AR41" i="1"/>
  <c r="AR42" i="1"/>
  <c r="AR43" i="1"/>
  <c r="AR44" i="1"/>
  <c r="S81" i="5"/>
  <c r="AA81" i="5"/>
  <c r="AL85" i="5"/>
  <c r="AJ85" i="5"/>
  <c r="AT6" i="1"/>
  <c r="I86" i="5"/>
  <c r="Q86" i="5"/>
  <c r="Y86" i="5"/>
  <c r="AG86" i="5"/>
  <c r="G87" i="5"/>
  <c r="O87" i="5"/>
  <c r="W87" i="5"/>
  <c r="AE87" i="5"/>
  <c r="E88" i="5"/>
  <c r="M88" i="5"/>
  <c r="U88" i="5"/>
  <c r="AC88" i="5"/>
  <c r="C89" i="5"/>
  <c r="K89" i="5"/>
  <c r="S89" i="5"/>
  <c r="AA89" i="5"/>
  <c r="AT10" i="1"/>
  <c r="I11" i="1"/>
  <c r="Q11" i="1"/>
  <c r="Y11" i="1"/>
  <c r="AG11" i="1"/>
  <c r="G90" i="5"/>
  <c r="O90" i="5"/>
  <c r="W90" i="5"/>
  <c r="AN12" i="1"/>
  <c r="AP12" i="1" s="1"/>
  <c r="AL95" i="5"/>
  <c r="AJ95" i="5"/>
  <c r="AT16" i="1"/>
  <c r="I17" i="1"/>
  <c r="F96" i="5"/>
  <c r="N96" i="5"/>
  <c r="AM18" i="1"/>
  <c r="B102" i="5"/>
  <c r="J102" i="5"/>
  <c r="R102" i="5"/>
  <c r="Z102" i="5"/>
  <c r="AH102" i="5"/>
  <c r="AR23" i="1"/>
  <c r="E103" i="5"/>
  <c r="M103" i="5"/>
  <c r="U103" i="5"/>
  <c r="AC103" i="5"/>
  <c r="AR27" i="1"/>
  <c r="AN28" i="1"/>
  <c r="AP28" i="1" s="1"/>
  <c r="AR31" i="1"/>
  <c r="G32" i="1"/>
  <c r="O32" i="1"/>
  <c r="W32" i="1"/>
  <c r="AE32" i="1"/>
  <c r="E111" i="5"/>
  <c r="M111" i="5"/>
  <c r="U111" i="5"/>
  <c r="AC111" i="5"/>
  <c r="AH37" i="1"/>
  <c r="AT38" i="1"/>
  <c r="AT39" i="1"/>
  <c r="AT40" i="1"/>
  <c r="AT41" i="1"/>
  <c r="AT42" i="1"/>
  <c r="AT43" i="1"/>
  <c r="AT44" i="1"/>
  <c r="B86" i="5"/>
  <c r="J86" i="5"/>
  <c r="R86" i="5"/>
  <c r="Z86" i="5"/>
  <c r="AH86" i="5"/>
  <c r="AR7" i="1"/>
  <c r="H87" i="5"/>
  <c r="P87" i="5"/>
  <c r="X87" i="5"/>
  <c r="AF87" i="5"/>
  <c r="F88" i="5"/>
  <c r="N88" i="5"/>
  <c r="V88" i="5"/>
  <c r="AD88" i="5"/>
  <c r="D89" i="5"/>
  <c r="L89" i="5"/>
  <c r="T89" i="5"/>
  <c r="AB89" i="5"/>
  <c r="B11" i="1"/>
  <c r="J11" i="1"/>
  <c r="R11" i="1"/>
  <c r="Z11" i="1"/>
  <c r="AH11" i="1"/>
  <c r="H90" i="5"/>
  <c r="P90" i="5"/>
  <c r="X90" i="5"/>
  <c r="AF90" i="5"/>
  <c r="AM13" i="1"/>
  <c r="AK14" i="1"/>
  <c r="B17" i="1"/>
  <c r="J17" i="1"/>
  <c r="R17" i="1"/>
  <c r="Z17" i="1"/>
  <c r="AH17" i="1"/>
  <c r="G96" i="5"/>
  <c r="O96" i="5"/>
  <c r="W97" i="5"/>
  <c r="W96" i="5" s="1"/>
  <c r="AE96" i="5"/>
  <c r="AN18" i="1"/>
  <c r="AP18" i="1" s="1"/>
  <c r="AK21" i="1"/>
  <c r="C102" i="5"/>
  <c r="K102" i="5"/>
  <c r="S102" i="5"/>
  <c r="AA102" i="5"/>
  <c r="AT23" i="1"/>
  <c r="I24" i="1"/>
  <c r="Q24" i="1"/>
  <c r="Y24" i="1"/>
  <c r="AG24" i="1"/>
  <c r="V103" i="5"/>
  <c r="AD103" i="5"/>
  <c r="AJ106" i="5"/>
  <c r="AL106" i="5"/>
  <c r="AT27" i="1"/>
  <c r="AL110" i="5"/>
  <c r="AJ110" i="5"/>
  <c r="AT31" i="1"/>
  <c r="H32" i="1"/>
  <c r="P32" i="1"/>
  <c r="X32" i="1"/>
  <c r="AF32" i="1"/>
  <c r="AM34" i="1"/>
  <c r="AK35" i="1"/>
  <c r="AK5" i="1"/>
  <c r="C86" i="5"/>
  <c r="K86" i="5"/>
  <c r="S86" i="5"/>
  <c r="AA86" i="5"/>
  <c r="AT7" i="1"/>
  <c r="I87" i="5"/>
  <c r="Q87" i="5"/>
  <c r="Y87" i="5"/>
  <c r="AG87" i="5"/>
  <c r="G88" i="5"/>
  <c r="O88" i="5"/>
  <c r="W88" i="5"/>
  <c r="AE88" i="5"/>
  <c r="E89" i="5"/>
  <c r="M89" i="5"/>
  <c r="U89" i="5"/>
  <c r="AC89" i="5"/>
  <c r="AK10" i="1"/>
  <c r="C11" i="1"/>
  <c r="K11" i="1"/>
  <c r="S11" i="1"/>
  <c r="AA11" i="1"/>
  <c r="I90" i="5"/>
  <c r="Q90" i="5"/>
  <c r="AG90" i="5"/>
  <c r="AR12" i="1"/>
  <c r="AN13" i="1"/>
  <c r="AP13" i="1" s="1"/>
  <c r="AM14" i="1"/>
  <c r="AK15" i="1"/>
  <c r="H96" i="5"/>
  <c r="P96" i="5"/>
  <c r="X96" i="5"/>
  <c r="AF96" i="5"/>
  <c r="AM21" i="1"/>
  <c r="AK22" i="1"/>
  <c r="D102" i="5"/>
  <c r="L102" i="5"/>
  <c r="T102" i="5"/>
  <c r="AB102" i="5"/>
  <c r="G103" i="5"/>
  <c r="O103" i="5"/>
  <c r="W103" i="5"/>
  <c r="AE103" i="5"/>
  <c r="AK26" i="1"/>
  <c r="AR28" i="1"/>
  <c r="AK30" i="1"/>
  <c r="I32" i="1"/>
  <c r="Q32" i="1"/>
  <c r="Y32" i="1"/>
  <c r="AG32" i="1"/>
  <c r="G111" i="5"/>
  <c r="O111" i="5"/>
  <c r="W111" i="5"/>
  <c r="AE111" i="5"/>
  <c r="AN34" i="1"/>
  <c r="AP34" i="1" s="1"/>
  <c r="AM35" i="1"/>
  <c r="AK36" i="1"/>
  <c r="V81" i="5"/>
  <c r="AD81" i="5"/>
  <c r="AM5" i="1"/>
  <c r="AK6" i="1"/>
  <c r="D86" i="5"/>
  <c r="L86" i="5"/>
  <c r="T86" i="5"/>
  <c r="AB86" i="5"/>
  <c r="B87" i="5"/>
  <c r="J87" i="5"/>
  <c r="R87" i="5"/>
  <c r="Z87" i="5"/>
  <c r="AH87" i="5"/>
  <c r="AR8" i="1"/>
  <c r="H88" i="5"/>
  <c r="P88" i="5"/>
  <c r="X88" i="5"/>
  <c r="AF88" i="5"/>
  <c r="AD89" i="5"/>
  <c r="B90" i="5"/>
  <c r="J90" i="5"/>
  <c r="R90" i="5"/>
  <c r="Z90" i="5"/>
  <c r="AJ91" i="5"/>
  <c r="AH90" i="5"/>
  <c r="AL91" i="5"/>
  <c r="AT12" i="1"/>
  <c r="AN14" i="1"/>
  <c r="AP14" i="1" s="1"/>
  <c r="AM15" i="1"/>
  <c r="AK16" i="1"/>
  <c r="D17" i="1"/>
  <c r="L17" i="1"/>
  <c r="T17" i="1"/>
  <c r="T47" i="1" s="1"/>
  <c r="AB17" i="1"/>
  <c r="AB47" i="1" s="1"/>
  <c r="I96" i="5"/>
  <c r="Y96" i="5"/>
  <c r="AG97" i="5"/>
  <c r="AR18" i="1"/>
  <c r="AN21" i="1"/>
  <c r="AP21" i="1" s="1"/>
  <c r="AM22" i="1"/>
  <c r="AC102" i="5"/>
  <c r="AK23" i="1"/>
  <c r="C24" i="1"/>
  <c r="K24" i="1"/>
  <c r="S24" i="1"/>
  <c r="AA24" i="1"/>
  <c r="AM26" i="1"/>
  <c r="AL107" i="5"/>
  <c r="AJ107" i="5"/>
  <c r="AT28" i="1"/>
  <c r="AM30" i="1"/>
  <c r="H111" i="5"/>
  <c r="P111" i="5"/>
  <c r="X111" i="5"/>
  <c r="AF111" i="5"/>
  <c r="AN35" i="1"/>
  <c r="AP35" i="1" s="1"/>
  <c r="AM36" i="1"/>
  <c r="AH17" i="2"/>
  <c r="AM21" i="2"/>
  <c r="AJ21" i="2"/>
  <c r="AL21" i="2"/>
  <c r="N48" i="2"/>
  <c r="Y47" i="2"/>
  <c r="F48" i="3"/>
  <c r="F47" i="3"/>
  <c r="AG24" i="3"/>
  <c r="AL26" i="3"/>
  <c r="S48" i="2"/>
  <c r="AG24" i="2"/>
  <c r="AL24" i="2" s="1"/>
  <c r="AM30" i="2"/>
  <c r="C48" i="2"/>
  <c r="I47" i="3"/>
  <c r="I48" i="3"/>
  <c r="Q47" i="3"/>
  <c r="Q48" i="3"/>
  <c r="Y47" i="3"/>
  <c r="Y48" i="3"/>
  <c r="AL3" i="3"/>
  <c r="AG2" i="3"/>
  <c r="G47" i="3"/>
  <c r="G48" i="3"/>
  <c r="O47" i="3"/>
  <c r="O48" i="3"/>
  <c r="W47" i="3"/>
  <c r="W48" i="3"/>
  <c r="AE47" i="3"/>
  <c r="AE48" i="3"/>
  <c r="AM5" i="2"/>
  <c r="AL5" i="2"/>
  <c r="AJ5" i="2"/>
  <c r="AH2" i="2"/>
  <c r="P47" i="2"/>
  <c r="AF47" i="2"/>
  <c r="AM6" i="2"/>
  <c r="AJ6" i="2"/>
  <c r="AL30" i="2"/>
  <c r="T37" i="2"/>
  <c r="AB37" i="2"/>
  <c r="AM3" i="3"/>
  <c r="H47" i="3"/>
  <c r="H48" i="3"/>
  <c r="P47" i="3"/>
  <c r="X47" i="3"/>
  <c r="X48" i="3"/>
  <c r="AF47" i="3"/>
  <c r="AF48" i="3"/>
  <c r="AI48" i="3" s="1"/>
  <c r="AM26" i="3"/>
  <c r="AL6" i="2"/>
  <c r="F24" i="2"/>
  <c r="F47" i="2" s="1"/>
  <c r="N24" i="2"/>
  <c r="N47" i="2" s="1"/>
  <c r="V24" i="2"/>
  <c r="V47" i="2" s="1"/>
  <c r="AD24" i="2"/>
  <c r="AD47" i="2" s="1"/>
  <c r="AM35" i="2"/>
  <c r="AL35" i="2"/>
  <c r="AH32" i="2"/>
  <c r="AJ35" i="2"/>
  <c r="N48" i="3"/>
  <c r="N47" i="3"/>
  <c r="AM7" i="4"/>
  <c r="AL7" i="4"/>
  <c r="AJ7" i="4"/>
  <c r="AJ37" i="2"/>
  <c r="AM44" i="2"/>
  <c r="AL44" i="2"/>
  <c r="AJ44" i="2"/>
  <c r="D48" i="3"/>
  <c r="D47" i="3"/>
  <c r="L48" i="3"/>
  <c r="L47" i="3"/>
  <c r="T48" i="3"/>
  <c r="T47" i="3"/>
  <c r="AB48" i="3"/>
  <c r="AB47" i="3"/>
  <c r="AH37" i="4"/>
  <c r="AM41" i="4"/>
  <c r="AL41" i="4"/>
  <c r="AJ41" i="4"/>
  <c r="AM3" i="2"/>
  <c r="E47" i="2"/>
  <c r="E48" i="2"/>
  <c r="M47" i="2"/>
  <c r="M48" i="2"/>
  <c r="U47" i="2"/>
  <c r="U48" i="2"/>
  <c r="AC47" i="2"/>
  <c r="AC48" i="2"/>
  <c r="B11" i="2"/>
  <c r="B47" i="2" s="1"/>
  <c r="J11" i="2"/>
  <c r="J48" i="2" s="1"/>
  <c r="R11" i="2"/>
  <c r="R48" i="2" s="1"/>
  <c r="Z11" i="2"/>
  <c r="Z48" i="2" s="1"/>
  <c r="AM13" i="2"/>
  <c r="AL13" i="2"/>
  <c r="AJ13" i="2"/>
  <c r="AH11" i="2"/>
  <c r="I37" i="2"/>
  <c r="Q37" i="2"/>
  <c r="Q48" i="2" s="1"/>
  <c r="Y37" i="2"/>
  <c r="Y48" i="2" s="1"/>
  <c r="AG37" i="2"/>
  <c r="AM37" i="2" s="1"/>
  <c r="V48" i="3"/>
  <c r="V47" i="3"/>
  <c r="E2" i="3"/>
  <c r="M2" i="3"/>
  <c r="U2" i="3"/>
  <c r="AC2" i="3"/>
  <c r="H47" i="2"/>
  <c r="X47" i="2"/>
  <c r="AM14" i="2"/>
  <c r="AJ14" i="2"/>
  <c r="B47" i="3"/>
  <c r="B48" i="3"/>
  <c r="J47" i="3"/>
  <c r="J48" i="3"/>
  <c r="R47" i="3"/>
  <c r="R48" i="3"/>
  <c r="Z47" i="3"/>
  <c r="Z48" i="3"/>
  <c r="AM5" i="3"/>
  <c r="AL5" i="3"/>
  <c r="AJ5" i="3"/>
  <c r="AH2" i="3"/>
  <c r="AM14" i="3"/>
  <c r="AL14" i="3"/>
  <c r="AJ14" i="3"/>
  <c r="AH11" i="3"/>
  <c r="P48" i="3"/>
  <c r="D2" i="2"/>
  <c r="L2" i="2"/>
  <c r="T2" i="2"/>
  <c r="AB2" i="2"/>
  <c r="AL14" i="2"/>
  <c r="I17" i="2"/>
  <c r="I48" i="2" s="1"/>
  <c r="F37" i="2"/>
  <c r="N37" i="2"/>
  <c r="V37" i="2"/>
  <c r="V48" i="2" s="1"/>
  <c r="AD37" i="2"/>
  <c r="G37" i="2"/>
  <c r="O37" i="2"/>
  <c r="W37" i="2"/>
  <c r="AE37" i="2"/>
  <c r="AD48" i="3"/>
  <c r="AD47" i="3"/>
  <c r="C47" i="3"/>
  <c r="C48" i="3"/>
  <c r="K47" i="3"/>
  <c r="K48" i="3"/>
  <c r="S47" i="3"/>
  <c r="S48" i="3"/>
  <c r="AA47" i="3"/>
  <c r="AA48" i="3"/>
  <c r="AM6" i="3"/>
  <c r="AJ6" i="3"/>
  <c r="K48" i="2"/>
  <c r="AA48" i="2"/>
  <c r="G11" i="2"/>
  <c r="G48" i="2" s="1"/>
  <c r="O11" i="2"/>
  <c r="O47" i="2" s="1"/>
  <c r="W11" i="2"/>
  <c r="W47" i="2" s="1"/>
  <c r="AE12" i="5"/>
  <c r="AE11" i="5" s="1"/>
  <c r="AE47" i="5" s="1"/>
  <c r="AE11" i="2"/>
  <c r="AE47" i="2" s="1"/>
  <c r="AL18" i="2"/>
  <c r="AM42" i="2"/>
  <c r="AL6" i="3"/>
  <c r="F48" i="4"/>
  <c r="AL4" i="2"/>
  <c r="AM7" i="2"/>
  <c r="AL12" i="2"/>
  <c r="AM15" i="2"/>
  <c r="AJ29" i="2"/>
  <c r="AM38" i="2"/>
  <c r="AJ40" i="2"/>
  <c r="AL43" i="2"/>
  <c r="AL4" i="3"/>
  <c r="AH37" i="3"/>
  <c r="AM41" i="3"/>
  <c r="AL41" i="3"/>
  <c r="AJ41" i="3"/>
  <c r="H47" i="4"/>
  <c r="H48" i="4"/>
  <c r="P47" i="4"/>
  <c r="P48" i="4"/>
  <c r="X47" i="4"/>
  <c r="X48" i="4"/>
  <c r="AF47" i="4"/>
  <c r="AF48" i="4"/>
  <c r="AI48" i="4" s="1"/>
  <c r="AM4" i="2"/>
  <c r="AM12" i="2"/>
  <c r="AM43" i="2"/>
  <c r="C47" i="2"/>
  <c r="K47" i="2"/>
  <c r="S47" i="2"/>
  <c r="AA47" i="2"/>
  <c r="AM4" i="3"/>
  <c r="I47" i="4"/>
  <c r="I48" i="4"/>
  <c r="Q47" i="4"/>
  <c r="Q48" i="4"/>
  <c r="Y47" i="4"/>
  <c r="Y48" i="4"/>
  <c r="AG47" i="4"/>
  <c r="AM15" i="4"/>
  <c r="AL15" i="4"/>
  <c r="AJ15" i="4"/>
  <c r="AM30" i="4"/>
  <c r="AL30" i="4"/>
  <c r="AJ30" i="4"/>
  <c r="AH24" i="4"/>
  <c r="AM36" i="4"/>
  <c r="AL36" i="4"/>
  <c r="AJ36" i="4"/>
  <c r="AH32" i="4"/>
  <c r="AJ26" i="3"/>
  <c r="E47" i="4"/>
  <c r="E48" i="4"/>
  <c r="M47" i="4"/>
  <c r="M48" i="4"/>
  <c r="U47" i="4"/>
  <c r="U48" i="4"/>
  <c r="AC47" i="4"/>
  <c r="AC48" i="4"/>
  <c r="N48" i="4"/>
  <c r="AL3" i="2"/>
  <c r="AJ28" i="2"/>
  <c r="H48" i="2"/>
  <c r="P48" i="2"/>
  <c r="X48" i="2"/>
  <c r="AF48" i="2"/>
  <c r="F47" i="4"/>
  <c r="G47" i="4"/>
  <c r="G48" i="4"/>
  <c r="O47" i="4"/>
  <c r="O48" i="4"/>
  <c r="W47" i="4"/>
  <c r="W48" i="4"/>
  <c r="AE47" i="4"/>
  <c r="AE48" i="4"/>
  <c r="V48" i="4"/>
  <c r="AL16" i="2"/>
  <c r="AL28" i="2"/>
  <c r="AL39" i="2"/>
  <c r="AL8" i="3"/>
  <c r="AJ13" i="3"/>
  <c r="AL16" i="3"/>
  <c r="AJ31" i="3"/>
  <c r="C48" i="4"/>
  <c r="K48" i="4"/>
  <c r="S48" i="4"/>
  <c r="AA48" i="4"/>
  <c r="B11" i="4"/>
  <c r="B47" i="4" s="1"/>
  <c r="J11" i="4"/>
  <c r="J48" i="4" s="1"/>
  <c r="R11" i="4"/>
  <c r="R48" i="4" s="1"/>
  <c r="Z11" i="4"/>
  <c r="AM12" i="4"/>
  <c r="C47" i="4"/>
  <c r="AD48" i="4"/>
  <c r="AJ8" i="5"/>
  <c r="Z11" i="5"/>
  <c r="Z47" i="5" s="1"/>
  <c r="AJ12" i="5"/>
  <c r="AH11" i="5"/>
  <c r="AJ11" i="5" s="1"/>
  <c r="AJ18" i="2"/>
  <c r="AJ30" i="2"/>
  <c r="AJ41" i="2"/>
  <c r="AJ10" i="3"/>
  <c r="AL13" i="3"/>
  <c r="AJ25" i="3"/>
  <c r="Z48" i="4"/>
  <c r="Z47" i="4"/>
  <c r="D48" i="4"/>
  <c r="D47" i="4"/>
  <c r="L48" i="4"/>
  <c r="L47" i="4"/>
  <c r="T48" i="4"/>
  <c r="T47" i="4"/>
  <c r="AB48" i="4"/>
  <c r="AB47" i="4"/>
  <c r="K47" i="4"/>
  <c r="AH24" i="3"/>
  <c r="AH32" i="3"/>
  <c r="AM36" i="3"/>
  <c r="AL36" i="3"/>
  <c r="AJ36" i="3"/>
  <c r="AM2" i="4"/>
  <c r="AL2" i="4"/>
  <c r="AJ2" i="4"/>
  <c r="S47" i="4"/>
  <c r="AJ2" i="5"/>
  <c r="AM35" i="3"/>
  <c r="AM40" i="3"/>
  <c r="AJ3" i="4"/>
  <c r="AM6" i="4"/>
  <c r="AJ8" i="4"/>
  <c r="AM14" i="4"/>
  <c r="AJ16" i="4"/>
  <c r="AL22" i="4"/>
  <c r="AM27" i="4"/>
  <c r="AJ31" i="4"/>
  <c r="AM35" i="4"/>
  <c r="AM40" i="4"/>
  <c r="AJ42" i="4"/>
  <c r="R47" i="5"/>
  <c r="AD47" i="5"/>
  <c r="AL5" i="4"/>
  <c r="AL10" i="4"/>
  <c r="AJ4" i="5"/>
  <c r="U47" i="5"/>
  <c r="AG47" i="5"/>
  <c r="AJ12" i="4"/>
  <c r="V47" i="5"/>
  <c r="W47" i="5"/>
  <c r="AG37" i="3"/>
  <c r="AL38" i="3"/>
  <c r="AJ4" i="4"/>
  <c r="AJ9" i="4"/>
  <c r="AH11" i="4"/>
  <c r="AH48" i="4" s="1"/>
  <c r="AL12" i="4"/>
  <c r="AJ17" i="4"/>
  <c r="AG37" i="4"/>
  <c r="AG48" i="4" s="1"/>
  <c r="AL38" i="4"/>
  <c r="AJ43" i="4"/>
  <c r="Y47" i="5"/>
  <c r="AJ17" i="5"/>
  <c r="X47" i="5"/>
  <c r="AF47" i="5"/>
  <c r="AL33" i="3"/>
  <c r="AJ35" i="3"/>
  <c r="AJ40" i="3"/>
  <c r="AL4" i="4"/>
  <c r="AL9" i="4"/>
  <c r="AJ14" i="4"/>
  <c r="AL17" i="4"/>
  <c r="AJ27" i="4"/>
  <c r="AJ35" i="4"/>
  <c r="AJ40" i="4"/>
  <c r="AL43" i="4"/>
  <c r="Q47" i="5"/>
  <c r="AA47" i="5"/>
  <c r="Z47" i="1" l="1"/>
  <c r="T48" i="1"/>
  <c r="D47" i="1"/>
  <c r="Q96" i="5"/>
  <c r="AG96" i="5"/>
  <c r="L48" i="1"/>
  <c r="Z47" i="2"/>
  <c r="B48" i="2"/>
  <c r="AG47" i="2"/>
  <c r="AH47" i="5"/>
  <c r="AJ47" i="5" s="1"/>
  <c r="AM24" i="2"/>
  <c r="AE48" i="2"/>
  <c r="AD48" i="2"/>
  <c r="I48" i="1"/>
  <c r="AA48" i="1"/>
  <c r="AH47" i="1"/>
  <c r="AI27" i="1" s="1"/>
  <c r="B48" i="1"/>
  <c r="Y47" i="1"/>
  <c r="AB48" i="1"/>
  <c r="B62" i="7"/>
  <c r="D62" i="7" s="1"/>
  <c r="P4" i="7"/>
  <c r="P15" i="7"/>
  <c r="R35" i="7"/>
  <c r="R4" i="7"/>
  <c r="S4" i="7" s="1"/>
  <c r="AH2" i="7" s="1"/>
  <c r="R24" i="7"/>
  <c r="S24" i="7" s="1"/>
  <c r="AH7" i="7" s="1"/>
  <c r="P32" i="7"/>
  <c r="R15" i="7"/>
  <c r="S15" i="7" s="1"/>
  <c r="AH5" i="7" s="1"/>
  <c r="P24" i="7"/>
  <c r="P35" i="7"/>
  <c r="B64" i="7"/>
  <c r="D64" i="7" s="1"/>
  <c r="D50" i="7"/>
  <c r="B50" i="7"/>
  <c r="R40" i="7"/>
  <c r="E61" i="7"/>
  <c r="B51" i="7"/>
  <c r="AA11" i="7" s="1"/>
  <c r="C51" i="7"/>
  <c r="C50" i="7"/>
  <c r="K51" i="7"/>
  <c r="K50" i="7"/>
  <c r="D51" i="7"/>
  <c r="E18" i="7"/>
  <c r="R20" i="7"/>
  <c r="R32" i="7"/>
  <c r="S32" i="7" s="1"/>
  <c r="AH8" i="7" s="1"/>
  <c r="AB8" i="7"/>
  <c r="B58" i="7" s="1"/>
  <c r="P20" i="7"/>
  <c r="F18" i="7"/>
  <c r="F51" i="7" s="1"/>
  <c r="E59" i="7"/>
  <c r="L51" i="7"/>
  <c r="P40" i="7"/>
  <c r="AC9" i="7"/>
  <c r="AC3" i="7"/>
  <c r="P8" i="7"/>
  <c r="G51" i="7"/>
  <c r="L50" i="7"/>
  <c r="R8" i="7"/>
  <c r="S8" i="7" s="1"/>
  <c r="AH3" i="7" s="1"/>
  <c r="AB3" i="7"/>
  <c r="AB117" i="5"/>
  <c r="T117" i="5"/>
  <c r="AI38" i="4"/>
  <c r="AL48" i="4"/>
  <c r="AM48" i="4"/>
  <c r="AI42" i="4"/>
  <c r="AI43" i="4"/>
  <c r="AI40" i="4"/>
  <c r="AI39" i="4"/>
  <c r="AI41" i="4"/>
  <c r="D117" i="5"/>
  <c r="AI31" i="1"/>
  <c r="AI6" i="1"/>
  <c r="AI8" i="1"/>
  <c r="AI26" i="1"/>
  <c r="AI9" i="1"/>
  <c r="AI5" i="1"/>
  <c r="AI14" i="1"/>
  <c r="AI35" i="1"/>
  <c r="Z117" i="5"/>
  <c r="Y117" i="5"/>
  <c r="AR32" i="1"/>
  <c r="AN32" i="1"/>
  <c r="AP32" i="1" s="1"/>
  <c r="AM32" i="1"/>
  <c r="AK32" i="1"/>
  <c r="AT32" i="1"/>
  <c r="AI32" i="1"/>
  <c r="AD48" i="1"/>
  <c r="AD47" i="1"/>
  <c r="F48" i="2"/>
  <c r="AG47" i="3"/>
  <c r="AG48" i="3"/>
  <c r="AL108" i="5"/>
  <c r="AJ108" i="5"/>
  <c r="O48" i="1"/>
  <c r="O47" i="1"/>
  <c r="AC117" i="5"/>
  <c r="AH111" i="5"/>
  <c r="AL112" i="5"/>
  <c r="AJ112" i="5"/>
  <c r="V48" i="1"/>
  <c r="V47" i="1"/>
  <c r="AA47" i="1"/>
  <c r="AT24" i="1"/>
  <c r="AR24" i="1"/>
  <c r="AN24" i="1"/>
  <c r="AP24" i="1" s="1"/>
  <c r="AM24" i="1"/>
  <c r="AK24" i="1"/>
  <c r="I47" i="1"/>
  <c r="AM24" i="3"/>
  <c r="AL24" i="3"/>
  <c r="AJ24" i="3"/>
  <c r="B48" i="4"/>
  <c r="AJ48" i="4" s="1"/>
  <c r="AM24" i="4"/>
  <c r="AL24" i="4"/>
  <c r="AJ24" i="4"/>
  <c r="AM47" i="4"/>
  <c r="AI47" i="4"/>
  <c r="AC48" i="3"/>
  <c r="AC47" i="3"/>
  <c r="AM32" i="2"/>
  <c r="AL32" i="2"/>
  <c r="AJ32" i="2"/>
  <c r="AG48" i="2"/>
  <c r="G48" i="1"/>
  <c r="G47" i="1"/>
  <c r="AH48" i="1"/>
  <c r="AJ24" i="1" s="1"/>
  <c r="N48" i="1"/>
  <c r="N47" i="1"/>
  <c r="S47" i="1"/>
  <c r="S48" i="1"/>
  <c r="AG47" i="1"/>
  <c r="B47" i="1"/>
  <c r="AB48" i="2"/>
  <c r="AB47" i="2"/>
  <c r="U48" i="3"/>
  <c r="U47" i="3"/>
  <c r="R47" i="2"/>
  <c r="W48" i="2"/>
  <c r="AT17" i="1"/>
  <c r="AR17" i="1"/>
  <c r="AN17" i="1"/>
  <c r="AP17" i="1" s="1"/>
  <c r="AM17" i="1"/>
  <c r="AK17" i="1"/>
  <c r="AF48" i="1"/>
  <c r="AF47" i="1"/>
  <c r="Y48" i="1"/>
  <c r="F48" i="1"/>
  <c r="F47" i="1"/>
  <c r="AL82" i="5"/>
  <c r="AJ82" i="5"/>
  <c r="AH81" i="5"/>
  <c r="AG48" i="1"/>
  <c r="AH103" i="5"/>
  <c r="AL104" i="5"/>
  <c r="AJ104" i="5"/>
  <c r="W48" i="1"/>
  <c r="W47" i="1"/>
  <c r="T48" i="2"/>
  <c r="T47" i="2"/>
  <c r="M48" i="3"/>
  <c r="M47" i="3"/>
  <c r="AL37" i="2"/>
  <c r="AI47" i="3"/>
  <c r="AM47" i="3"/>
  <c r="AL2" i="2"/>
  <c r="AH48" i="2"/>
  <c r="AJ2" i="2"/>
  <c r="AI2" i="2"/>
  <c r="AH47" i="2"/>
  <c r="AM2" i="2"/>
  <c r="AL90" i="5"/>
  <c r="AJ90" i="5"/>
  <c r="AL86" i="5"/>
  <c r="AJ86" i="5"/>
  <c r="AH96" i="5"/>
  <c r="AL97" i="5"/>
  <c r="AJ97" i="5"/>
  <c r="X48" i="1"/>
  <c r="X47" i="1"/>
  <c r="D48" i="1"/>
  <c r="AT2" i="1"/>
  <c r="AM11" i="3"/>
  <c r="AL11" i="3"/>
  <c r="AJ11" i="3"/>
  <c r="AM37" i="3"/>
  <c r="AJ37" i="3"/>
  <c r="AL37" i="3"/>
  <c r="L47" i="2"/>
  <c r="L48" i="2"/>
  <c r="E48" i="3"/>
  <c r="E47" i="3"/>
  <c r="AM11" i="2"/>
  <c r="AL11" i="2"/>
  <c r="AI11" i="2"/>
  <c r="AJ11" i="2"/>
  <c r="J47" i="2"/>
  <c r="O48" i="2"/>
  <c r="AK37" i="1"/>
  <c r="AJ37" i="1"/>
  <c r="AT37" i="1"/>
  <c r="AR37" i="1"/>
  <c r="AM37" i="1"/>
  <c r="AN37" i="1"/>
  <c r="AP37" i="1" s="1"/>
  <c r="P48" i="1"/>
  <c r="P47" i="1"/>
  <c r="E48" i="1"/>
  <c r="E47" i="1"/>
  <c r="L47" i="1"/>
  <c r="U48" i="1"/>
  <c r="U47" i="1"/>
  <c r="C47" i="1"/>
  <c r="C48" i="1"/>
  <c r="K47" i="1"/>
  <c r="K48" i="1"/>
  <c r="J48" i="1"/>
  <c r="G47" i="2"/>
  <c r="AM32" i="3"/>
  <c r="AJ32" i="3"/>
  <c r="AL32" i="3"/>
  <c r="AJ11" i="4"/>
  <c r="AL11" i="4"/>
  <c r="AM11" i="4"/>
  <c r="R47" i="4"/>
  <c r="J47" i="4"/>
  <c r="AM32" i="4"/>
  <c r="AL32" i="4"/>
  <c r="AJ32" i="4"/>
  <c r="D48" i="2"/>
  <c r="D47" i="2"/>
  <c r="AH47" i="3"/>
  <c r="AI11" i="3" s="1"/>
  <c r="AH48" i="3"/>
  <c r="AL2" i="3"/>
  <c r="AJ2" i="3"/>
  <c r="AM2" i="3"/>
  <c r="I47" i="2"/>
  <c r="AL17" i="2"/>
  <c r="AJ17" i="2"/>
  <c r="AM17" i="2"/>
  <c r="AI17" i="2"/>
  <c r="AJ11" i="1"/>
  <c r="AT11" i="1"/>
  <c r="AR11" i="1"/>
  <c r="AN11" i="1"/>
  <c r="AP11" i="1" s="1"/>
  <c r="AM11" i="1"/>
  <c r="AK11" i="1"/>
  <c r="AE91" i="5"/>
  <c r="AE90" i="5" s="1"/>
  <c r="AL89" i="5"/>
  <c r="AJ89" i="5"/>
  <c r="H48" i="1"/>
  <c r="H47" i="1"/>
  <c r="AJ83" i="5"/>
  <c r="AL83" i="5"/>
  <c r="Q47" i="1"/>
  <c r="M48" i="1"/>
  <c r="M47" i="1"/>
  <c r="AL88" i="5"/>
  <c r="AJ88" i="5"/>
  <c r="R48" i="1"/>
  <c r="J47" i="1"/>
  <c r="AH47" i="4"/>
  <c r="AI24" i="4" s="1"/>
  <c r="AI37" i="4"/>
  <c r="AM37" i="4"/>
  <c r="AJ37" i="4"/>
  <c r="AL37" i="4"/>
  <c r="AL87" i="5"/>
  <c r="AJ87" i="5"/>
  <c r="AL102" i="5"/>
  <c r="AJ102" i="5"/>
  <c r="AE48" i="1"/>
  <c r="AE47" i="1"/>
  <c r="Q48" i="1"/>
  <c r="Z48" i="1"/>
  <c r="R47" i="1"/>
  <c r="E62" i="7" l="1"/>
  <c r="AI17" i="1"/>
  <c r="AI3" i="1"/>
  <c r="AI4" i="1"/>
  <c r="AI30" i="1"/>
  <c r="AI25" i="1"/>
  <c r="AI10" i="1"/>
  <c r="AI13" i="1"/>
  <c r="AI16" i="1"/>
  <c r="AI47" i="1"/>
  <c r="AI11" i="1"/>
  <c r="AI24" i="1"/>
  <c r="AI22" i="1"/>
  <c r="AI15" i="1"/>
  <c r="AI29" i="1"/>
  <c r="AI2" i="1"/>
  <c r="AI21" i="1"/>
  <c r="AI12" i="1"/>
  <c r="AI23" i="1"/>
  <c r="AJ47" i="1"/>
  <c r="AI34" i="1"/>
  <c r="AI7" i="1"/>
  <c r="AI33" i="1"/>
  <c r="AI36" i="1"/>
  <c r="AI18" i="1"/>
  <c r="AI28" i="1"/>
  <c r="AH117" i="5"/>
  <c r="AJ17" i="1"/>
  <c r="AJ32" i="1"/>
  <c r="E64" i="7"/>
  <c r="D58" i="7"/>
  <c r="E58" i="7"/>
  <c r="B60" i="7"/>
  <c r="P51" i="7"/>
  <c r="R18" i="7"/>
  <c r="S18" i="7" s="1"/>
  <c r="AH6" i="7" s="1"/>
  <c r="AB6" i="7"/>
  <c r="E51" i="7"/>
  <c r="E50" i="7"/>
  <c r="P18" i="7"/>
  <c r="AC6" i="7"/>
  <c r="F50" i="7"/>
  <c r="L117" i="5"/>
  <c r="M117" i="5"/>
  <c r="E117" i="5"/>
  <c r="X117" i="5"/>
  <c r="G117" i="5"/>
  <c r="AL103" i="5"/>
  <c r="AJ103" i="5"/>
  <c r="J117" i="5"/>
  <c r="AM48" i="3"/>
  <c r="AL48" i="3"/>
  <c r="AJ48" i="3"/>
  <c r="AI38" i="3"/>
  <c r="AI40" i="3"/>
  <c r="AI39" i="3"/>
  <c r="AI41" i="3"/>
  <c r="AI15" i="2"/>
  <c r="AI7" i="2"/>
  <c r="AM47" i="2"/>
  <c r="AI10" i="2"/>
  <c r="AL47" i="2"/>
  <c r="AI47" i="2"/>
  <c r="AI29" i="2"/>
  <c r="AI8" i="2"/>
  <c r="AJ47" i="2"/>
  <c r="AI28" i="2"/>
  <c r="AI16" i="2"/>
  <c r="AI9" i="2"/>
  <c r="AI6" i="2"/>
  <c r="AI13" i="2"/>
  <c r="AI3" i="2"/>
  <c r="AI5" i="2"/>
  <c r="AI24" i="2"/>
  <c r="AI14" i="2"/>
  <c r="AI30" i="2"/>
  <c r="AI21" i="2"/>
  <c r="AI31" i="2"/>
  <c r="AI12" i="2"/>
  <c r="AI4" i="2"/>
  <c r="AI18" i="2"/>
  <c r="AI35" i="2"/>
  <c r="S117" i="5"/>
  <c r="AK47" i="1"/>
  <c r="AR47" i="1"/>
  <c r="AI14" i="4"/>
  <c r="AL47" i="4"/>
  <c r="AJ47" i="4"/>
  <c r="AI34" i="4"/>
  <c r="AI10" i="4"/>
  <c r="AI5" i="4"/>
  <c r="AI15" i="4"/>
  <c r="AI31" i="4"/>
  <c r="AI12" i="4"/>
  <c r="AI22" i="4"/>
  <c r="AI27" i="4"/>
  <c r="AI17" i="4"/>
  <c r="AI13" i="4"/>
  <c r="AI4" i="4"/>
  <c r="AI6" i="4"/>
  <c r="AI36" i="4"/>
  <c r="AI3" i="4"/>
  <c r="AI8" i="4"/>
  <c r="AI2" i="4"/>
  <c r="AI30" i="4"/>
  <c r="AI35" i="4"/>
  <c r="AI26" i="4"/>
  <c r="AI9" i="4"/>
  <c r="AI7" i="4"/>
  <c r="AI16" i="4"/>
  <c r="AI33" i="3"/>
  <c r="AJ47" i="3"/>
  <c r="AL47" i="3"/>
  <c r="AI15" i="3"/>
  <c r="AI34" i="3"/>
  <c r="AI31" i="3"/>
  <c r="AI13" i="3"/>
  <c r="AI26" i="3"/>
  <c r="AI9" i="3"/>
  <c r="AI8" i="3"/>
  <c r="AI5" i="3"/>
  <c r="AI25" i="3"/>
  <c r="AI12" i="3"/>
  <c r="AI30" i="3"/>
  <c r="AI36" i="3"/>
  <c r="AI3" i="3"/>
  <c r="AI16" i="3"/>
  <c r="AI10" i="3"/>
  <c r="AI6" i="3"/>
  <c r="AI14" i="3"/>
  <c r="AI7" i="3"/>
  <c r="AI35" i="3"/>
  <c r="AI4" i="3"/>
  <c r="AI32" i="3"/>
  <c r="B117" i="5"/>
  <c r="AD117" i="5"/>
  <c r="AM47" i="1"/>
  <c r="U117" i="5"/>
  <c r="AA117" i="5"/>
  <c r="AK117" i="5" s="1"/>
  <c r="P117" i="5"/>
  <c r="AI48" i="2"/>
  <c r="AI38" i="2"/>
  <c r="AM48" i="2"/>
  <c r="AL48" i="2"/>
  <c r="AJ48" i="2"/>
  <c r="AI40" i="2"/>
  <c r="AI39" i="2"/>
  <c r="AI37" i="2"/>
  <c r="AI41" i="2"/>
  <c r="AI43" i="2"/>
  <c r="AI44" i="2"/>
  <c r="AI42" i="2"/>
  <c r="F117" i="5"/>
  <c r="AT48" i="1"/>
  <c r="AN48" i="1"/>
  <c r="AP48" i="1" s="1"/>
  <c r="AJ23" i="1"/>
  <c r="AJ16" i="1"/>
  <c r="AJ6" i="1"/>
  <c r="AM48" i="1"/>
  <c r="AJ30" i="1"/>
  <c r="AJ26" i="1"/>
  <c r="AJ15" i="1"/>
  <c r="AK48" i="1"/>
  <c r="AJ48" i="1"/>
  <c r="AR48" i="1"/>
  <c r="AJ8" i="1"/>
  <c r="AI48" i="1"/>
  <c r="AJ28" i="1"/>
  <c r="AJ12" i="1"/>
  <c r="AJ2" i="1"/>
  <c r="AJ3" i="1"/>
  <c r="AJ35" i="1"/>
  <c r="AJ40" i="1"/>
  <c r="AJ31" i="1"/>
  <c r="AJ25" i="1"/>
  <c r="AJ9" i="1"/>
  <c r="AJ41" i="1"/>
  <c r="AJ7" i="1"/>
  <c r="AJ29" i="1"/>
  <c r="AJ42" i="1"/>
  <c r="AJ27" i="1"/>
  <c r="AJ33" i="1"/>
  <c r="AJ36" i="1"/>
  <c r="AJ43" i="1"/>
  <c r="AJ13" i="1"/>
  <c r="AJ14" i="1"/>
  <c r="AJ10" i="1"/>
  <c r="AJ22" i="1"/>
  <c r="AJ44" i="1"/>
  <c r="AJ4" i="1"/>
  <c r="AJ18" i="1"/>
  <c r="AJ21" i="1"/>
  <c r="AJ34" i="1"/>
  <c r="AJ5" i="1"/>
  <c r="AJ38" i="1"/>
  <c r="AJ39" i="1"/>
  <c r="AI32" i="2"/>
  <c r="AL111" i="5"/>
  <c r="AJ111" i="5"/>
  <c r="AN47" i="1"/>
  <c r="AP47" i="1" s="1"/>
  <c r="R117" i="5"/>
  <c r="AE117" i="5"/>
  <c r="H117" i="5"/>
  <c r="AI32" i="4"/>
  <c r="AI11" i="4"/>
  <c r="C117" i="5"/>
  <c r="AI37" i="3"/>
  <c r="W117" i="5"/>
  <c r="AL81" i="5"/>
  <c r="AJ81" i="5"/>
  <c r="AF117" i="5"/>
  <c r="V117" i="5"/>
  <c r="O117" i="5"/>
  <c r="Q117" i="5"/>
  <c r="AI2" i="3"/>
  <c r="K117" i="5"/>
  <c r="AL96" i="5"/>
  <c r="AJ96" i="5"/>
  <c r="AG117" i="5"/>
  <c r="AJ117" i="5" s="1"/>
  <c r="N117" i="5"/>
  <c r="AI24" i="3"/>
  <c r="I117" i="5"/>
  <c r="AT47" i="1"/>
  <c r="AL117" i="5" l="1"/>
  <c r="B63" i="7"/>
  <c r="R50" i="7"/>
  <c r="AB11" i="7"/>
  <c r="P50" i="7"/>
  <c r="R51" i="7"/>
  <c r="D60" i="7"/>
  <c r="E60" i="7"/>
  <c r="AC11" i="7"/>
  <c r="AB56" i="7" l="1"/>
  <c r="S51" i="7"/>
  <c r="AH11" i="7" s="1"/>
  <c r="AB57" i="7"/>
  <c r="B67" i="7"/>
  <c r="D63" i="7"/>
  <c r="E63" i="7"/>
  <c r="D67" i="7" l="1"/>
  <c r="E67" i="7"/>
</calcChain>
</file>

<file path=xl/sharedStrings.xml><?xml version="1.0" encoding="utf-8"?>
<sst xmlns="http://schemas.openxmlformats.org/spreadsheetml/2006/main" count="589" uniqueCount="90">
  <si>
    <t>1990-2022_Submission 2024 PROXY</t>
  </si>
  <si>
    <t>% Share 2022</t>
  </si>
  <si>
    <t>% Share 2022 incl LULUCF</t>
  </si>
  <si>
    <t>% Change 1990-2022</t>
  </si>
  <si>
    <t>Annual change</t>
  </si>
  <si>
    <t>kt CO2</t>
  </si>
  <si>
    <t>Mt CO2</t>
  </si>
  <si>
    <t>% Change 2005-2022</t>
  </si>
  <si>
    <t>% Change 2018-2022</t>
  </si>
  <si>
    <t>Energy Industries</t>
  </si>
  <si>
    <t>Public electricity and heat production</t>
  </si>
  <si>
    <t>Petroleum refining</t>
  </si>
  <si>
    <t>Solid fuels and other energy industries</t>
  </si>
  <si>
    <t>Fugitive emissions</t>
  </si>
  <si>
    <t>Residential</t>
  </si>
  <si>
    <t>Manufacturing Combustion</t>
  </si>
  <si>
    <t>Commercial Services</t>
  </si>
  <si>
    <t>Public Services</t>
  </si>
  <si>
    <t>Transport</t>
  </si>
  <si>
    <t>Domestic aviation</t>
  </si>
  <si>
    <t>Road transportation</t>
  </si>
  <si>
    <t>Railways</t>
  </si>
  <si>
    <t>Domestic navigation</t>
  </si>
  <si>
    <t>Other transportation</t>
  </si>
  <si>
    <t>Industrial Processes</t>
  </si>
  <si>
    <t>Mineral industry</t>
  </si>
  <si>
    <t>Chemical industry</t>
  </si>
  <si>
    <t>NO</t>
  </si>
  <si>
    <t>Metal industry</t>
  </si>
  <si>
    <t>Non-energy products from fuels and solvent use</t>
  </si>
  <si>
    <t>Other product manufacture and use</t>
  </si>
  <si>
    <t>F-Gases</t>
  </si>
  <si>
    <t>Agriculture</t>
  </si>
  <si>
    <t>Enteric fermentation</t>
  </si>
  <si>
    <t>Manure management</t>
  </si>
  <si>
    <t>Agricultural soils</t>
  </si>
  <si>
    <t>Liming</t>
  </si>
  <si>
    <t>Urea application</t>
  </si>
  <si>
    <t>Agriculture/Forestry fuel combustion</t>
  </si>
  <si>
    <t>Fishing</t>
  </si>
  <si>
    <t>Waste</t>
  </si>
  <si>
    <t>Landfills</t>
  </si>
  <si>
    <t>Biological treatment of solid waste</t>
  </si>
  <si>
    <t>Incineration and open burning of waste</t>
  </si>
  <si>
    <t>Wastewater treatment and discharge</t>
  </si>
  <si>
    <t>Land use, land-use change and forestry</t>
  </si>
  <si>
    <t>Forest land</t>
  </si>
  <si>
    <t>Cropland</t>
  </si>
  <si>
    <t>Grassland</t>
  </si>
  <si>
    <t>Wetlands</t>
  </si>
  <si>
    <t xml:space="preserve">Settlements </t>
  </si>
  <si>
    <t>Other land</t>
  </si>
  <si>
    <t>Harvested wood products</t>
  </si>
  <si>
    <r>
      <t>Other</t>
    </r>
    <r>
      <rPr>
        <i/>
        <sz val="9"/>
        <rFont val="Times New Roman"/>
        <family val="1"/>
      </rPr>
      <t xml:space="preserve">       </t>
    </r>
  </si>
  <si>
    <t>National Total</t>
  </si>
  <si>
    <t>National Total with LULUCF</t>
  </si>
  <si>
    <t>kt CH4</t>
  </si>
  <si>
    <t>kt N2O</t>
  </si>
  <si>
    <t xml:space="preserve">% change </t>
  </si>
  <si>
    <t>National Total ETS</t>
  </si>
  <si>
    <t>NON-ETS</t>
  </si>
  <si>
    <t>National Total - non ETS</t>
  </si>
  <si>
    <t>NO,IE</t>
  </si>
  <si>
    <t/>
  </si>
  <si>
    <t>% change 2018-2022</t>
  </si>
  <si>
    <t>Carbon Budget 1 used</t>
  </si>
  <si>
    <t>Sector Ceilings 2021-2025</t>
  </si>
  <si>
    <t>Sector Ceilings 2026-2030</t>
  </si>
  <si>
    <t>Sector</t>
  </si>
  <si>
    <r>
      <t>Total Budget (Mt CO</t>
    </r>
    <r>
      <rPr>
        <b/>
        <vertAlign val="sub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 xml:space="preserve"> eq)</t>
    </r>
  </si>
  <si>
    <t>% Budget used</t>
  </si>
  <si>
    <t>Carbon Budget 1</t>
  </si>
  <si>
    <t>Carbon Budget 2</t>
  </si>
  <si>
    <t>Electricity</t>
  </si>
  <si>
    <t>kt CO2 equivalent</t>
  </si>
  <si>
    <t>Mt CO2 eq</t>
  </si>
  <si>
    <t>Buildings (Residential)</t>
  </si>
  <si>
    <t>Buildings (Commercial and Public)</t>
  </si>
  <si>
    <t>Industry</t>
  </si>
  <si>
    <t>Other</t>
  </si>
  <si>
    <t>LULUCF</t>
  </si>
  <si>
    <t>Total including LULUCF</t>
  </si>
  <si>
    <r>
      <t>Carbon Budget 1 -295 Mt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eq</t>
    </r>
  </si>
  <si>
    <t>2021 and 2022 GHG emissions</t>
  </si>
  <si>
    <t>Budget used</t>
  </si>
  <si>
    <t>Budget</t>
  </si>
  <si>
    <t>percentage used</t>
  </si>
  <si>
    <t>Remaining</t>
  </si>
  <si>
    <t>Remaining Carbon Budget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</si>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</sst>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%"/>
    <numFmt numFmtId="165" formatCode="0.000"/>
    <numFmt numFmtId="166" formatCode="0.0000%"/>
    <numFmt numFmtId="167" formatCode="#,##0.0"/>
    <numFmt numFmtId="168" formatCode="0.0000"/>
    <numFmt numFmtId="169" formatCode="0.0"/>
    <numFmt numFmtId="170" formatCode="_-* #,##0.000_-;\-* #,##0.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9"/>
      <name val="Times New Roman"/>
      <family val="1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1"/>
      <color rgb="FFFF0000"/>
      <name val="Calibri"/>
      <family val="2"/>
      <scheme val="minor"/>
    </font>
    <font>
      <vertAlign val="subscript"/>
      <sz val="11"/>
      <name val="Calibri"/>
      <family val="2"/>
      <scheme val="minor"/>
    </font>
    <font>
      <i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BF8F0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8989"/>
        <bgColor rgb="FF000000"/>
      </patternFill>
    </fill>
    <fill>
      <patternFill patternType="solid">
        <fgColor rgb="FFBC8FDD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0B4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211">
    <xf numFmtId="0" fontId="0" fillId="0" borderId="0" xfId="0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/>
    </xf>
    <xf numFmtId="0" fontId="4" fillId="0" borderId="0" xfId="0" applyFont="1"/>
    <xf numFmtId="0" fontId="4" fillId="3" borderId="0" xfId="0" applyFont="1" applyFill="1"/>
    <xf numFmtId="2" fontId="4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center"/>
    </xf>
    <xf numFmtId="164" fontId="4" fillId="0" borderId="0" xfId="1" applyNumberFormat="1" applyFont="1"/>
    <xf numFmtId="164" fontId="3" fillId="3" borderId="0" xfId="0" applyNumberFormat="1" applyFont="1" applyFill="1" applyAlignment="1">
      <alignment horizontal="right"/>
    </xf>
    <xf numFmtId="2" fontId="3" fillId="3" borderId="0" xfId="0" applyNumberFormat="1" applyFont="1" applyFill="1"/>
    <xf numFmtId="0" fontId="4" fillId="4" borderId="0" xfId="0" applyFont="1" applyFill="1" applyAlignment="1">
      <alignment horizontal="left" indent="1"/>
    </xf>
    <xf numFmtId="2" fontId="4" fillId="4" borderId="0" xfId="0" applyNumberFormat="1" applyFont="1" applyFill="1" applyAlignment="1">
      <alignment horizontal="right"/>
    </xf>
    <xf numFmtId="164" fontId="4" fillId="4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4" borderId="0" xfId="0" applyNumberFormat="1" applyFont="1" applyFill="1" applyAlignment="1">
      <alignment horizontal="right"/>
    </xf>
    <xf numFmtId="2" fontId="4" fillId="4" borderId="0" xfId="0" applyNumberFormat="1" applyFont="1" applyFill="1"/>
    <xf numFmtId="164" fontId="4" fillId="4" borderId="0" xfId="1" applyNumberFormat="1" applyFont="1" applyFill="1" applyAlignment="1">
      <alignment horizontal="center"/>
    </xf>
    <xf numFmtId="2" fontId="4" fillId="0" borderId="0" xfId="0" applyNumberFormat="1" applyFont="1"/>
    <xf numFmtId="2" fontId="4" fillId="0" borderId="0" xfId="1" applyNumberFormat="1" applyFont="1"/>
    <xf numFmtId="0" fontId="4" fillId="3" borderId="0" xfId="0" applyFont="1" applyFill="1" applyAlignment="1">
      <alignment horizontal="left"/>
    </xf>
    <xf numFmtId="165" fontId="4" fillId="0" borderId="0" xfId="0" applyNumberFormat="1" applyFont="1"/>
    <xf numFmtId="166" fontId="4" fillId="0" borderId="0" xfId="1" applyNumberFormat="1" applyFont="1"/>
    <xf numFmtId="9" fontId="4" fillId="0" borderId="0" xfId="1" applyFo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left"/>
    </xf>
    <xf numFmtId="2" fontId="7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4" fontId="4" fillId="0" borderId="0" xfId="0" applyNumberFormat="1" applyFont="1"/>
    <xf numFmtId="167" fontId="4" fillId="0" borderId="0" xfId="0" applyNumberFormat="1" applyFont="1"/>
    <xf numFmtId="164" fontId="4" fillId="0" borderId="0" xfId="0" applyNumberFormat="1" applyFont="1"/>
    <xf numFmtId="10" fontId="4" fillId="0" borderId="0" xfId="0" applyNumberFormat="1" applyFont="1"/>
    <xf numFmtId="0" fontId="3" fillId="2" borderId="0" xfId="2" applyFont="1" applyFill="1" applyAlignment="1">
      <alignment horizontal="center"/>
    </xf>
    <xf numFmtId="0" fontId="3" fillId="3" borderId="0" xfId="2" applyFont="1" applyFill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3" borderId="0" xfId="2" applyFont="1" applyFill="1" applyAlignment="1">
      <alignment horizontal="center"/>
    </xf>
    <xf numFmtId="0" fontId="4" fillId="0" borderId="0" xfId="2" applyFont="1"/>
    <xf numFmtId="0" fontId="4" fillId="3" borderId="0" xfId="2" applyFont="1" applyFill="1"/>
    <xf numFmtId="2" fontId="4" fillId="3" borderId="0" xfId="2" applyNumberFormat="1" applyFont="1" applyFill="1" applyAlignment="1">
      <alignment horizontal="right"/>
    </xf>
    <xf numFmtId="0" fontId="4" fillId="4" borderId="0" xfId="2" applyFont="1" applyFill="1" applyAlignment="1">
      <alignment horizontal="left" indent="1"/>
    </xf>
    <xf numFmtId="2" fontId="4" fillId="4" borderId="0" xfId="2" applyNumberFormat="1" applyFont="1" applyFill="1" applyAlignment="1">
      <alignment horizontal="right"/>
    </xf>
    <xf numFmtId="0" fontId="4" fillId="3" borderId="0" xfId="2" applyFont="1" applyFill="1" applyAlignment="1">
      <alignment horizontal="left"/>
    </xf>
    <xf numFmtId="2" fontId="4" fillId="0" borderId="0" xfId="2" applyNumberFormat="1" applyFont="1"/>
    <xf numFmtId="164" fontId="3" fillId="0" borderId="0" xfId="0" applyNumberFormat="1" applyFont="1" applyAlignment="1">
      <alignment horizontal="right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left" indent="1"/>
    </xf>
    <xf numFmtId="2" fontId="4" fillId="0" borderId="0" xfId="2" applyNumberFormat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0" fontId="3" fillId="3" borderId="0" xfId="2" applyFont="1" applyFill="1" applyAlignment="1">
      <alignment horizontal="left"/>
    </xf>
    <xf numFmtId="2" fontId="3" fillId="3" borderId="0" xfId="2" applyNumberFormat="1" applyFont="1" applyFill="1"/>
    <xf numFmtId="165" fontId="4" fillId="0" borderId="0" xfId="2" applyNumberFormat="1" applyFont="1" applyAlignment="1">
      <alignment horizontal="right"/>
    </xf>
    <xf numFmtId="2" fontId="8" fillId="0" borderId="0" xfId="2" applyNumberFormat="1" applyFont="1" applyAlignment="1">
      <alignment horizontal="right"/>
    </xf>
    <xf numFmtId="168" fontId="4" fillId="0" borderId="0" xfId="2" applyNumberFormat="1" applyFont="1"/>
    <xf numFmtId="43" fontId="2" fillId="0" borderId="0" xfId="2" applyNumberFormat="1" applyFont="1"/>
    <xf numFmtId="165" fontId="4" fillId="0" borderId="0" xfId="2" applyNumberFormat="1" applyFont="1"/>
    <xf numFmtId="164" fontId="4" fillId="0" borderId="0" xfId="1" applyNumberFormat="1" applyFont="1" applyFill="1"/>
    <xf numFmtId="9" fontId="4" fillId="0" borderId="0" xfId="1" applyFont="1" applyFill="1"/>
    <xf numFmtId="43" fontId="4" fillId="4" borderId="0" xfId="2" applyNumberFormat="1" applyFont="1" applyFill="1" applyAlignment="1">
      <alignment horizontal="right"/>
    </xf>
    <xf numFmtId="0" fontId="3" fillId="2" borderId="0" xfId="3" applyFont="1" applyFill="1" applyAlignment="1">
      <alignment horizontal="center" wrapText="1"/>
    </xf>
    <xf numFmtId="0" fontId="3" fillId="0" borderId="0" xfId="3" applyFont="1" applyAlignment="1">
      <alignment horizontal="center" wrapText="1"/>
    </xf>
    <xf numFmtId="0" fontId="1" fillId="0" borderId="0" xfId="3"/>
    <xf numFmtId="0" fontId="4" fillId="2" borderId="0" xfId="3" applyFont="1" applyFill="1" applyAlignment="1">
      <alignment horizontal="left" wrapText="1"/>
    </xf>
    <xf numFmtId="2" fontId="3" fillId="2" borderId="0" xfId="3" applyNumberFormat="1" applyFont="1" applyFill="1" applyAlignment="1">
      <alignment horizontal="right" wrapText="1"/>
    </xf>
    <xf numFmtId="2" fontId="4" fillId="2" borderId="0" xfId="3" applyNumberFormat="1" applyFont="1" applyFill="1" applyAlignment="1">
      <alignment horizontal="right" wrapText="1"/>
    </xf>
    <xf numFmtId="2" fontId="4" fillId="0" borderId="0" xfId="3" applyNumberFormat="1" applyFont="1" applyAlignment="1">
      <alignment horizontal="right" wrapText="1"/>
    </xf>
    <xf numFmtId="164" fontId="4" fillId="2" borderId="0" xfId="1" applyNumberFormat="1" applyFont="1" applyFill="1" applyAlignment="1">
      <alignment horizontal="right" wrapText="1"/>
    </xf>
    <xf numFmtId="0" fontId="4" fillId="4" borderId="0" xfId="3" applyFont="1" applyFill="1" applyAlignment="1">
      <alignment horizontal="left" indent="1"/>
    </xf>
    <xf numFmtId="2" fontId="4" fillId="4" borderId="0" xfId="3" applyNumberFormat="1" applyFont="1" applyFill="1" applyAlignment="1">
      <alignment horizontal="right"/>
    </xf>
    <xf numFmtId="2" fontId="4" fillId="0" borderId="0" xfId="3" applyNumberFormat="1" applyFont="1" applyAlignment="1">
      <alignment horizontal="right"/>
    </xf>
    <xf numFmtId="164" fontId="4" fillId="4" borderId="0" xfId="1" applyNumberFormat="1" applyFont="1" applyFill="1" applyAlignment="1">
      <alignment horizontal="right"/>
    </xf>
    <xf numFmtId="0" fontId="4" fillId="3" borderId="0" xfId="3" applyFont="1" applyFill="1" applyAlignment="1">
      <alignment horizontal="left"/>
    </xf>
    <xf numFmtId="2" fontId="4" fillId="3" borderId="0" xfId="3" applyNumberFormat="1" applyFont="1" applyFill="1" applyAlignment="1">
      <alignment horizontal="right"/>
    </xf>
    <xf numFmtId="164" fontId="4" fillId="3" borderId="0" xfId="1" applyNumberFormat="1" applyFont="1" applyFill="1" applyAlignment="1">
      <alignment horizontal="right"/>
    </xf>
    <xf numFmtId="2" fontId="4" fillId="3" borderId="0" xfId="4" applyNumberFormat="1" applyFont="1" applyFill="1" applyAlignment="1">
      <alignment horizontal="right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left" indent="1"/>
    </xf>
    <xf numFmtId="2" fontId="1" fillId="0" borderId="0" xfId="3" applyNumberFormat="1" applyAlignment="1">
      <alignment horizontal="right"/>
    </xf>
    <xf numFmtId="0" fontId="3" fillId="3" borderId="0" xfId="3" applyFont="1" applyFill="1" applyAlignment="1">
      <alignment horizontal="left"/>
    </xf>
    <xf numFmtId="2" fontId="3" fillId="3" borderId="0" xfId="3" applyNumberFormat="1" applyFont="1" applyFill="1" applyAlignment="1">
      <alignment horizontal="right"/>
    </xf>
    <xf numFmtId="2" fontId="3" fillId="0" borderId="0" xfId="3" applyNumberFormat="1" applyFont="1" applyAlignment="1">
      <alignment horizontal="right"/>
    </xf>
    <xf numFmtId="43" fontId="1" fillId="0" borderId="0" xfId="3" applyNumberFormat="1"/>
    <xf numFmtId="0" fontId="3" fillId="2" borderId="0" xfId="3" applyFont="1" applyFill="1" applyAlignment="1">
      <alignment horizontal="left" wrapText="1"/>
    </xf>
    <xf numFmtId="2" fontId="4" fillId="4" borderId="0" xfId="3" applyNumberFormat="1" applyFont="1" applyFill="1" applyAlignment="1">
      <alignment horizontal="right" wrapText="1"/>
    </xf>
    <xf numFmtId="164" fontId="4" fillId="4" borderId="0" xfId="1" applyNumberFormat="1" applyFont="1" applyFill="1" applyAlignment="1">
      <alignment horizontal="right" wrapText="1"/>
    </xf>
    <xf numFmtId="164" fontId="4" fillId="0" borderId="0" xfId="1" applyNumberFormat="1" applyFont="1" applyFill="1" applyAlignment="1">
      <alignment horizontal="right" wrapText="1"/>
    </xf>
    <xf numFmtId="164" fontId="3" fillId="2" borderId="0" xfId="1" applyNumberFormat="1" applyFont="1" applyFill="1" applyAlignment="1">
      <alignment horizontal="right" wrapText="1"/>
    </xf>
    <xf numFmtId="2" fontId="1" fillId="0" borderId="0" xfId="3" applyNumberFormat="1"/>
    <xf numFmtId="0" fontId="4" fillId="5" borderId="1" xfId="2" applyFont="1" applyFill="1" applyBorder="1"/>
    <xf numFmtId="0" fontId="3" fillId="5" borderId="2" xfId="2" applyFont="1" applyFill="1" applyBorder="1" applyAlignment="1">
      <alignment horizontal="center"/>
    </xf>
    <xf numFmtId="0" fontId="3" fillId="5" borderId="1" xfId="2" applyFont="1" applyFill="1" applyBorder="1" applyAlignment="1">
      <alignment horizontal="center"/>
    </xf>
    <xf numFmtId="0" fontId="7" fillId="5" borderId="1" xfId="2" applyFont="1" applyFill="1" applyBorder="1" applyAlignment="1">
      <alignment horizontal="center"/>
    </xf>
    <xf numFmtId="0" fontId="7" fillId="5" borderId="2" xfId="2" applyFont="1" applyFill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3" fillId="5" borderId="1" xfId="2" applyFont="1" applyFill="1" applyBorder="1" applyAlignment="1">
      <alignment horizontal="center" wrapText="1"/>
    </xf>
    <xf numFmtId="0" fontId="4" fillId="0" borderId="1" xfId="2" applyFont="1" applyBorder="1"/>
    <xf numFmtId="0" fontId="3" fillId="0" borderId="1" xfId="2" applyFont="1" applyBorder="1" applyAlignment="1">
      <alignment horizontal="center" wrapText="1"/>
    </xf>
    <xf numFmtId="0" fontId="9" fillId="0" borderId="0" xfId="2" applyFont="1" applyAlignment="1">
      <alignment horizontal="center"/>
    </xf>
    <xf numFmtId="0" fontId="9" fillId="0" borderId="0" xfId="2" applyFont="1" applyAlignment="1">
      <alignment wrapText="1"/>
    </xf>
    <xf numFmtId="0" fontId="11" fillId="0" borderId="0" xfId="2" applyFont="1"/>
    <xf numFmtId="0" fontId="4" fillId="5" borderId="0" xfId="2" applyFont="1" applyFill="1"/>
    <xf numFmtId="0" fontId="3" fillId="5" borderId="3" xfId="2" applyFont="1" applyFill="1" applyBorder="1" applyAlignment="1">
      <alignment horizontal="center"/>
    </xf>
    <xf numFmtId="0" fontId="3" fillId="5" borderId="0" xfId="2" applyFont="1" applyFill="1" applyAlignment="1">
      <alignment horizontal="center"/>
    </xf>
    <xf numFmtId="0" fontId="7" fillId="0" borderId="0" xfId="2" applyFont="1" applyAlignment="1">
      <alignment horizontal="center"/>
    </xf>
    <xf numFmtId="0" fontId="3" fillId="5" borderId="0" xfId="2" applyFont="1" applyFill="1" applyAlignment="1">
      <alignment horizontal="center" wrapText="1"/>
    </xf>
    <xf numFmtId="0" fontId="12" fillId="0" borderId="0" xfId="2" applyFont="1"/>
    <xf numFmtId="169" fontId="4" fillId="0" borderId="0" xfId="2" applyNumberFormat="1" applyFont="1"/>
    <xf numFmtId="164" fontId="4" fillId="0" borderId="0" xfId="2" applyNumberFormat="1" applyFont="1"/>
    <xf numFmtId="0" fontId="4" fillId="5" borderId="3" xfId="2" applyFont="1" applyFill="1" applyBorder="1"/>
    <xf numFmtId="0" fontId="7" fillId="5" borderId="0" xfId="2" applyFont="1" applyFill="1" applyAlignment="1">
      <alignment horizontal="center"/>
    </xf>
    <xf numFmtId="0" fontId="7" fillId="5" borderId="5" xfId="2" applyFont="1" applyFill="1" applyBorder="1" applyAlignment="1">
      <alignment horizontal="center"/>
    </xf>
    <xf numFmtId="0" fontId="5" fillId="0" borderId="0" xfId="2"/>
    <xf numFmtId="0" fontId="3" fillId="0" borderId="0" xfId="2" applyFont="1" applyAlignment="1">
      <alignment horizontal="center"/>
    </xf>
    <xf numFmtId="0" fontId="13" fillId="6" borderId="0" xfId="2" applyFont="1" applyFill="1"/>
    <xf numFmtId="2" fontId="13" fillId="6" borderId="3" xfId="2" applyNumberFormat="1" applyFont="1" applyFill="1" applyBorder="1"/>
    <xf numFmtId="2" fontId="13" fillId="6" borderId="0" xfId="2" applyNumberFormat="1" applyFont="1" applyFill="1"/>
    <xf numFmtId="2" fontId="13" fillId="0" borderId="0" xfId="2" applyNumberFormat="1" applyFont="1"/>
    <xf numFmtId="164" fontId="13" fillId="6" borderId="0" xfId="1" applyNumberFormat="1" applyFont="1" applyFill="1"/>
    <xf numFmtId="0" fontId="12" fillId="4" borderId="0" xfId="2" applyFont="1" applyFill="1" applyAlignment="1">
      <alignment horizontal="left" indent="1"/>
    </xf>
    <xf numFmtId="2" fontId="4" fillId="4" borderId="3" xfId="2" applyNumberFormat="1" applyFont="1" applyFill="1" applyBorder="1" applyAlignment="1">
      <alignment horizontal="right"/>
    </xf>
    <xf numFmtId="2" fontId="12" fillId="4" borderId="0" xfId="2" applyNumberFormat="1" applyFont="1" applyFill="1" applyAlignment="1">
      <alignment horizontal="left" indent="1"/>
    </xf>
    <xf numFmtId="2" fontId="12" fillId="0" borderId="0" xfId="2" applyNumberFormat="1" applyFont="1" applyAlignment="1">
      <alignment horizontal="left" indent="1"/>
    </xf>
    <xf numFmtId="0" fontId="13" fillId="7" borderId="0" xfId="2" applyFont="1" applyFill="1"/>
    <xf numFmtId="2" fontId="13" fillId="7" borderId="3" xfId="5" applyNumberFormat="1" applyFont="1" applyFill="1" applyBorder="1" applyAlignment="1">
      <alignment horizontal="right"/>
    </xf>
    <xf numFmtId="2" fontId="13" fillId="7" borderId="0" xfId="5" applyNumberFormat="1" applyFont="1" applyFill="1" applyAlignment="1">
      <alignment horizontal="right"/>
    </xf>
    <xf numFmtId="2" fontId="13" fillId="0" borderId="0" xfId="5" applyNumberFormat="1" applyFont="1" applyFill="1" applyBorder="1" applyAlignment="1">
      <alignment horizontal="right"/>
    </xf>
    <xf numFmtId="164" fontId="13" fillId="7" borderId="0" xfId="1" applyNumberFormat="1" applyFont="1" applyFill="1" applyAlignment="1">
      <alignment horizontal="right"/>
    </xf>
    <xf numFmtId="2" fontId="13" fillId="0" borderId="0" xfId="5" applyNumberFormat="1" applyFont="1" applyFill="1" applyAlignment="1">
      <alignment horizontal="right"/>
    </xf>
    <xf numFmtId="2" fontId="13" fillId="7" borderId="0" xfId="5" applyNumberFormat="1" applyFont="1" applyFill="1" applyBorder="1" applyAlignment="1">
      <alignment horizontal="right"/>
    </xf>
    <xf numFmtId="2" fontId="13" fillId="7" borderId="0" xfId="2" applyNumberFormat="1" applyFont="1" applyFill="1"/>
    <xf numFmtId="0" fontId="3" fillId="0" borderId="0" xfId="2" applyFont="1"/>
    <xf numFmtId="2" fontId="3" fillId="0" borderId="0" xfId="2" applyNumberFormat="1" applyFont="1"/>
    <xf numFmtId="165" fontId="3" fillId="0" borderId="0" xfId="2" applyNumberFormat="1" applyFont="1"/>
    <xf numFmtId="169" fontId="3" fillId="0" borderId="0" xfId="2" applyNumberFormat="1" applyFont="1"/>
    <xf numFmtId="164" fontId="3" fillId="0" borderId="0" xfId="2" applyNumberFormat="1" applyFont="1"/>
    <xf numFmtId="0" fontId="13" fillId="8" borderId="0" xfId="2" applyFont="1" applyFill="1"/>
    <xf numFmtId="2" fontId="13" fillId="8" borderId="3" xfId="2" applyNumberFormat="1" applyFont="1" applyFill="1" applyBorder="1" applyAlignment="1">
      <alignment horizontal="right"/>
    </xf>
    <xf numFmtId="2" fontId="13" fillId="8" borderId="0" xfId="2" applyNumberFormat="1" applyFont="1" applyFill="1" applyAlignment="1">
      <alignment horizontal="right"/>
    </xf>
    <xf numFmtId="2" fontId="13" fillId="0" borderId="0" xfId="2" applyNumberFormat="1" applyFont="1" applyAlignment="1">
      <alignment horizontal="right"/>
    </xf>
    <xf numFmtId="164" fontId="13" fillId="8" borderId="0" xfId="1" applyNumberFormat="1" applyFont="1" applyFill="1" applyAlignment="1">
      <alignment horizontal="right"/>
    </xf>
    <xf numFmtId="2" fontId="13" fillId="8" borderId="0" xfId="2" applyNumberFormat="1" applyFont="1" applyFill="1"/>
    <xf numFmtId="0" fontId="13" fillId="9" borderId="0" xfId="2" applyFont="1" applyFill="1"/>
    <xf numFmtId="2" fontId="13" fillId="9" borderId="3" xfId="2" applyNumberFormat="1" applyFont="1" applyFill="1" applyBorder="1" applyAlignment="1">
      <alignment horizontal="right"/>
    </xf>
    <xf numFmtId="2" fontId="13" fillId="9" borderId="0" xfId="2" applyNumberFormat="1" applyFont="1" applyFill="1" applyAlignment="1">
      <alignment horizontal="right"/>
    </xf>
    <xf numFmtId="164" fontId="13" fillId="9" borderId="0" xfId="1" applyNumberFormat="1" applyFont="1" applyFill="1" applyAlignment="1">
      <alignment horizontal="right"/>
    </xf>
    <xf numFmtId="2" fontId="13" fillId="9" borderId="0" xfId="2" applyNumberFormat="1" applyFont="1" applyFill="1"/>
    <xf numFmtId="0" fontId="13" fillId="10" borderId="0" xfId="2" applyFont="1" applyFill="1"/>
    <xf numFmtId="2" fontId="13" fillId="10" borderId="3" xfId="2" applyNumberFormat="1" applyFont="1" applyFill="1" applyBorder="1" applyAlignment="1">
      <alignment horizontal="right"/>
    </xf>
    <xf numFmtId="2" fontId="13" fillId="10" borderId="0" xfId="2" applyNumberFormat="1" applyFont="1" applyFill="1" applyAlignment="1">
      <alignment horizontal="right"/>
    </xf>
    <xf numFmtId="164" fontId="13" fillId="10" borderId="0" xfId="1" applyNumberFormat="1" applyFont="1" applyFill="1" applyAlignment="1">
      <alignment horizontal="right"/>
    </xf>
    <xf numFmtId="2" fontId="13" fillId="10" borderId="0" xfId="2" applyNumberFormat="1" applyFont="1" applyFill="1"/>
    <xf numFmtId="0" fontId="12" fillId="5" borderId="0" xfId="2" applyFont="1" applyFill="1" applyAlignment="1">
      <alignment horizontal="left" indent="1"/>
    </xf>
    <xf numFmtId="2" fontId="4" fillId="5" borderId="3" xfId="2" applyNumberFormat="1" applyFont="1" applyFill="1" applyBorder="1" applyAlignment="1">
      <alignment horizontal="right"/>
    </xf>
    <xf numFmtId="2" fontId="4" fillId="5" borderId="0" xfId="2" applyNumberFormat="1" applyFont="1" applyFill="1" applyAlignment="1">
      <alignment horizontal="right"/>
    </xf>
    <xf numFmtId="164" fontId="4" fillId="5" borderId="0" xfId="1" applyNumberFormat="1" applyFont="1" applyFill="1" applyAlignment="1">
      <alignment horizontal="right"/>
    </xf>
    <xf numFmtId="2" fontId="12" fillId="5" borderId="0" xfId="2" applyNumberFormat="1" applyFont="1" applyFill="1" applyAlignment="1">
      <alignment horizontal="left" indent="1"/>
    </xf>
    <xf numFmtId="0" fontId="12" fillId="4" borderId="0" xfId="2" applyFont="1" applyFill="1" applyAlignment="1">
      <alignment horizontal="left" indent="2"/>
    </xf>
    <xf numFmtId="2" fontId="12" fillId="4" borderId="0" xfId="2" applyNumberFormat="1" applyFont="1" applyFill="1" applyAlignment="1">
      <alignment horizontal="left" indent="2"/>
    </xf>
    <xf numFmtId="2" fontId="12" fillId="0" borderId="0" xfId="2" applyNumberFormat="1" applyFont="1" applyAlignment="1">
      <alignment horizontal="left" indent="2"/>
    </xf>
    <xf numFmtId="0" fontId="13" fillId="11" borderId="0" xfId="2" applyFont="1" applyFill="1"/>
    <xf numFmtId="2" fontId="13" fillId="11" borderId="3" xfId="2" applyNumberFormat="1" applyFont="1" applyFill="1" applyBorder="1" applyAlignment="1">
      <alignment horizontal="right"/>
    </xf>
    <xf numFmtId="2" fontId="13" fillId="11" borderId="0" xfId="2" applyNumberFormat="1" applyFont="1" applyFill="1" applyAlignment="1">
      <alignment horizontal="right"/>
    </xf>
    <xf numFmtId="164" fontId="13" fillId="11" borderId="0" xfId="1" applyNumberFormat="1" applyFont="1" applyFill="1" applyAlignment="1">
      <alignment horizontal="right"/>
    </xf>
    <xf numFmtId="2" fontId="13" fillId="11" borderId="0" xfId="2" applyNumberFormat="1" applyFont="1" applyFill="1"/>
    <xf numFmtId="0" fontId="13" fillId="12" borderId="0" xfId="2" applyFont="1" applyFill="1"/>
    <xf numFmtId="2" fontId="13" fillId="12" borderId="3" xfId="2" applyNumberFormat="1" applyFont="1" applyFill="1" applyBorder="1" applyAlignment="1">
      <alignment horizontal="right"/>
    </xf>
    <xf numFmtId="2" fontId="13" fillId="12" borderId="0" xfId="2" applyNumberFormat="1" applyFont="1" applyFill="1" applyAlignment="1">
      <alignment horizontal="right"/>
    </xf>
    <xf numFmtId="164" fontId="13" fillId="12" borderId="0" xfId="1" applyNumberFormat="1" applyFont="1" applyFill="1" applyAlignment="1">
      <alignment horizontal="right"/>
    </xf>
    <xf numFmtId="2" fontId="13" fillId="12" borderId="0" xfId="2" applyNumberFormat="1" applyFont="1" applyFill="1"/>
    <xf numFmtId="0" fontId="12" fillId="13" borderId="0" xfId="2" applyFont="1" applyFill="1" applyAlignment="1">
      <alignment horizontal="left" indent="1"/>
    </xf>
    <xf numFmtId="2" fontId="4" fillId="13" borderId="3" xfId="2" applyNumberFormat="1" applyFont="1" applyFill="1" applyBorder="1" applyAlignment="1">
      <alignment horizontal="right"/>
    </xf>
    <xf numFmtId="2" fontId="4" fillId="13" borderId="0" xfId="2" applyNumberFormat="1" applyFont="1" applyFill="1" applyAlignment="1">
      <alignment horizontal="right"/>
    </xf>
    <xf numFmtId="164" fontId="4" fillId="13" borderId="0" xfId="1" applyNumberFormat="1" applyFont="1" applyFill="1" applyAlignment="1">
      <alignment horizontal="right"/>
    </xf>
    <xf numFmtId="2" fontId="12" fillId="13" borderId="0" xfId="2" applyNumberFormat="1" applyFont="1" applyFill="1" applyAlignment="1">
      <alignment horizontal="left" indent="1"/>
    </xf>
    <xf numFmtId="0" fontId="13" fillId="14" borderId="0" xfId="2" applyFont="1" applyFill="1"/>
    <xf numFmtId="2" fontId="13" fillId="14" borderId="3" xfId="2" applyNumberFormat="1" applyFont="1" applyFill="1" applyBorder="1" applyAlignment="1">
      <alignment horizontal="right"/>
    </xf>
    <xf numFmtId="2" fontId="13" fillId="14" borderId="0" xfId="2" applyNumberFormat="1" applyFont="1" applyFill="1" applyAlignment="1">
      <alignment horizontal="right"/>
    </xf>
    <xf numFmtId="164" fontId="13" fillId="14" borderId="0" xfId="1" applyNumberFormat="1" applyFont="1" applyFill="1" applyAlignment="1">
      <alignment horizontal="right"/>
    </xf>
    <xf numFmtId="2" fontId="13" fillId="14" borderId="0" xfId="2" applyNumberFormat="1" applyFont="1" applyFill="1"/>
    <xf numFmtId="4" fontId="4" fillId="4" borderId="0" xfId="2" applyNumberFormat="1" applyFont="1" applyFill="1"/>
    <xf numFmtId="4" fontId="4" fillId="0" borderId="0" xfId="2" applyNumberFormat="1" applyFont="1"/>
    <xf numFmtId="0" fontId="4" fillId="0" borderId="3" xfId="2" applyFont="1" applyBorder="1"/>
    <xf numFmtId="0" fontId="9" fillId="3" borderId="0" xfId="2" applyFont="1" applyFill="1" applyAlignment="1">
      <alignment horizontal="left"/>
    </xf>
    <xf numFmtId="2" fontId="9" fillId="3" borderId="3" xfId="2" applyNumberFormat="1" applyFont="1" applyFill="1" applyBorder="1" applyAlignment="1">
      <alignment horizontal="right"/>
    </xf>
    <xf numFmtId="2" fontId="9" fillId="3" borderId="0" xfId="2" applyNumberFormat="1" applyFont="1" applyFill="1" applyAlignment="1">
      <alignment horizontal="right"/>
    </xf>
    <xf numFmtId="2" fontId="9" fillId="0" borderId="0" xfId="2" applyNumberFormat="1" applyFont="1" applyAlignment="1">
      <alignment horizontal="right"/>
    </xf>
    <xf numFmtId="164" fontId="9" fillId="3" borderId="0" xfId="1" applyNumberFormat="1" applyFont="1" applyFill="1" applyAlignment="1">
      <alignment horizontal="right"/>
    </xf>
    <xf numFmtId="0" fontId="14" fillId="0" borderId="0" xfId="2" applyFont="1"/>
    <xf numFmtId="43" fontId="14" fillId="0" borderId="0" xfId="2" applyNumberFormat="1" applyFont="1"/>
    <xf numFmtId="0" fontId="7" fillId="0" borderId="0" xfId="2" applyFont="1"/>
    <xf numFmtId="0" fontId="7" fillId="0" borderId="0" xfId="2" applyFont="1" applyAlignment="1">
      <alignment wrapText="1"/>
    </xf>
    <xf numFmtId="0" fontId="2" fillId="0" borderId="0" xfId="2" applyFont="1"/>
    <xf numFmtId="43" fontId="4" fillId="0" borderId="0" xfId="5" applyFont="1"/>
    <xf numFmtId="2" fontId="4" fillId="0" borderId="0" xfId="5" applyNumberFormat="1" applyFont="1"/>
    <xf numFmtId="43" fontId="4" fillId="0" borderId="0" xfId="2" applyNumberFormat="1" applyFont="1"/>
    <xf numFmtId="165" fontId="14" fillId="0" borderId="0" xfId="2" applyNumberFormat="1" applyFont="1"/>
    <xf numFmtId="170" fontId="14" fillId="0" borderId="0" xfId="2" applyNumberFormat="1" applyFont="1"/>
    <xf numFmtId="0" fontId="16" fillId="0" borderId="0" xfId="2" applyFont="1"/>
    <xf numFmtId="0" fontId="4" fillId="0" borderId="0" xfId="2" applyFont="1" applyAlignment="1">
      <alignment wrapText="1"/>
    </xf>
    <xf numFmtId="9" fontId="4" fillId="0" borderId="0" xfId="1" applyNumberFormat="1" applyFont="1"/>
    <xf numFmtId="9" fontId="4" fillId="0" borderId="0" xfId="2" applyNumberFormat="1" applyFont="1"/>
    <xf numFmtId="0" fontId="3" fillId="5" borderId="2" xfId="2" applyFont="1" applyFill="1" applyBorder="1" applyAlignment="1">
      <alignment horizontal="center"/>
    </xf>
    <xf numFmtId="0" fontId="3" fillId="5" borderId="4" xfId="2" applyFont="1" applyFill="1" applyBorder="1" applyAlignment="1">
      <alignment horizontal="center"/>
    </xf>
    <xf numFmtId="0" fontId="7" fillId="5" borderId="4" xfId="2" applyFont="1" applyFill="1" applyBorder="1" applyAlignment="1">
      <alignment horizontal="center"/>
    </xf>
  </cellXfs>
  <cellStyles count="6">
    <cellStyle name="Comma 2" xfId="5" xr:uid="{C35F28A8-D780-4F03-8F5F-746694C8BE49}"/>
    <cellStyle name="Normal" xfId="0" builtinId="0"/>
    <cellStyle name="Normal 2" xfId="2" xr:uid="{27B9EC23-0622-408D-A32E-45E486168BA4}"/>
    <cellStyle name="Normal 5" xfId="3" xr:uid="{6C9F0D3D-EDA2-41A1-9657-0CE38972FF2D}"/>
    <cellStyle name="Normal 5 2 2" xfId="4" xr:uid="{85E70E98-E70B-4D21-9385-E599A6FCDD8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1990-2022 GHG'!$A$2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'NEW Summary 1990-2022 GHG'!$B$1:$AH$1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GHG'!$B$2:$AH$2</c:f>
              <c:numCache>
                <c:formatCode>0.00</c:formatCode>
                <c:ptCount val="33"/>
                <c:pt idx="0">
                  <c:v>11334.543936802416</c:v>
                </c:pt>
                <c:pt idx="1">
                  <c:v>11784.94693048071</c:v>
                </c:pt>
                <c:pt idx="2">
                  <c:v>12440.836658191371</c:v>
                </c:pt>
                <c:pt idx="3">
                  <c:v>12461.362700169875</c:v>
                </c:pt>
                <c:pt idx="4">
                  <c:v>12797.185741974259</c:v>
                </c:pt>
                <c:pt idx="5">
                  <c:v>13482.320322811876</c:v>
                </c:pt>
                <c:pt idx="6">
                  <c:v>14202.419057457646</c:v>
                </c:pt>
                <c:pt idx="7">
                  <c:v>14857.438157197474</c:v>
                </c:pt>
                <c:pt idx="8">
                  <c:v>15223.247251743613</c:v>
                </c:pt>
                <c:pt idx="9">
                  <c:v>15921.095442406371</c:v>
                </c:pt>
                <c:pt idx="10">
                  <c:v>16202.239183785132</c:v>
                </c:pt>
                <c:pt idx="11">
                  <c:v>17490.407231801652</c:v>
                </c:pt>
                <c:pt idx="12">
                  <c:v>16493.709163559302</c:v>
                </c:pt>
                <c:pt idx="13">
                  <c:v>16545.989979932612</c:v>
                </c:pt>
                <c:pt idx="14">
                  <c:v>15418.520651993318</c:v>
                </c:pt>
                <c:pt idx="15">
                  <c:v>15901.036677505399</c:v>
                </c:pt>
                <c:pt idx="16">
                  <c:v>15161.394825036868</c:v>
                </c:pt>
                <c:pt idx="17">
                  <c:v>14676.612359411942</c:v>
                </c:pt>
                <c:pt idx="18">
                  <c:v>14790.727315748543</c:v>
                </c:pt>
                <c:pt idx="19">
                  <c:v>13197.011825080008</c:v>
                </c:pt>
                <c:pt idx="20">
                  <c:v>13461.164760560536</c:v>
                </c:pt>
                <c:pt idx="21">
                  <c:v>12057.103758078702</c:v>
                </c:pt>
                <c:pt idx="22">
                  <c:v>12897.959543429084</c:v>
                </c:pt>
                <c:pt idx="23">
                  <c:v>11534.496342594983</c:v>
                </c:pt>
                <c:pt idx="24">
                  <c:v>11342.541663681919</c:v>
                </c:pt>
                <c:pt idx="25">
                  <c:v>11952.747280521731</c:v>
                </c:pt>
                <c:pt idx="26">
                  <c:v>12675.412361565528</c:v>
                </c:pt>
                <c:pt idx="27">
                  <c:v>11907.558112645618</c:v>
                </c:pt>
                <c:pt idx="28">
                  <c:v>10647.250682483369</c:v>
                </c:pt>
                <c:pt idx="29">
                  <c:v>9437.152889290297</c:v>
                </c:pt>
                <c:pt idx="30">
                  <c:v>8737.3722072464607</c:v>
                </c:pt>
                <c:pt idx="31">
                  <c:v>10261.927748525301</c:v>
                </c:pt>
                <c:pt idx="32">
                  <c:v>10076.357465997813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6-4401-83BB-AC9947D4ABE5}"/>
            </c:ext>
          </c:extLst>
        </c:ser>
        <c:ser>
          <c:idx val="1"/>
          <c:order val="1"/>
          <c:tx>
            <c:strRef>
              <c:f>'NEW Summary 1990-2022 GHG'!$A$7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'NEW Summary 1990-2022 GHG'!$B$1:$AH$1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GHG'!$B$7:$AH$7</c:f>
              <c:numCache>
                <c:formatCode>0.00</c:formatCode>
                <c:ptCount val="33"/>
                <c:pt idx="0">
                  <c:v>7571.2741453013959</c:v>
                </c:pt>
                <c:pt idx="1">
                  <c:v>7677.8431550089717</c:v>
                </c:pt>
                <c:pt idx="2">
                  <c:v>6884.1445075257043</c:v>
                </c:pt>
                <c:pt idx="3">
                  <c:v>6881.8801047319503</c:v>
                </c:pt>
                <c:pt idx="4">
                  <c:v>6815.1790031735509</c:v>
                </c:pt>
                <c:pt idx="5">
                  <c:v>6647.7918802300801</c:v>
                </c:pt>
                <c:pt idx="6">
                  <c:v>6983.4073326380849</c:v>
                </c:pt>
                <c:pt idx="7">
                  <c:v>6741.5188459576948</c:v>
                </c:pt>
                <c:pt idx="8">
                  <c:v>7316.769121063031</c:v>
                </c:pt>
                <c:pt idx="9">
                  <c:v>7074.3281887881112</c:v>
                </c:pt>
                <c:pt idx="10">
                  <c:v>7176.1251792676412</c:v>
                </c:pt>
                <c:pt idx="11">
                  <c:v>7533.1777713043593</c:v>
                </c:pt>
                <c:pt idx="12">
                  <c:v>7550.4453247094898</c:v>
                </c:pt>
                <c:pt idx="13">
                  <c:v>7786.1876473798784</c:v>
                </c:pt>
                <c:pt idx="14">
                  <c:v>7937.9893577142875</c:v>
                </c:pt>
                <c:pt idx="15">
                  <c:v>8395.4802453542088</c:v>
                </c:pt>
                <c:pt idx="16">
                  <c:v>8257.4869878093014</c:v>
                </c:pt>
                <c:pt idx="17">
                  <c:v>8087.0623858295285</c:v>
                </c:pt>
                <c:pt idx="18">
                  <c:v>8890.6655783868882</c:v>
                </c:pt>
                <c:pt idx="19">
                  <c:v>8728.0332986084795</c:v>
                </c:pt>
                <c:pt idx="20">
                  <c:v>8982.7774739978322</c:v>
                </c:pt>
                <c:pt idx="21">
                  <c:v>7736.0415066263786</c:v>
                </c:pt>
                <c:pt idx="22">
                  <c:v>7251.6074732526076</c:v>
                </c:pt>
                <c:pt idx="23">
                  <c:v>7057.5157783651302</c:v>
                </c:pt>
                <c:pt idx="24">
                  <c:v>6252.5693102746836</c:v>
                </c:pt>
                <c:pt idx="25">
                  <c:v>6691.307789599804</c:v>
                </c:pt>
                <c:pt idx="26">
                  <c:v>6976.7172337199718</c:v>
                </c:pt>
                <c:pt idx="27">
                  <c:v>6598.2321768830525</c:v>
                </c:pt>
                <c:pt idx="28">
                  <c:v>7093.7275545789535</c:v>
                </c:pt>
                <c:pt idx="29">
                  <c:v>6824.1104955116671</c:v>
                </c:pt>
                <c:pt idx="30">
                  <c:v>7432.1448093011895</c:v>
                </c:pt>
                <c:pt idx="31">
                  <c:v>6992.0127848027078</c:v>
                </c:pt>
                <c:pt idx="32">
                  <c:v>6105.0706483695267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76-4401-83BB-AC9947D4ABE5}"/>
            </c:ext>
          </c:extLst>
        </c:ser>
        <c:ser>
          <c:idx val="2"/>
          <c:order val="2"/>
          <c:tx>
            <c:strRef>
              <c:f>'NEW Summary 1990-2022 GHG'!$A$8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'NEW Summary 1990-2022 GHG'!$B$1:$AH$1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GHG'!$B$8:$AH$8</c:f>
              <c:numCache>
                <c:formatCode>0.00</c:formatCode>
                <c:ptCount val="33"/>
                <c:pt idx="0">
                  <c:v>4074.367490041443</c:v>
                </c:pt>
                <c:pt idx="1">
                  <c:v>4159.3681051186486</c:v>
                </c:pt>
                <c:pt idx="2">
                  <c:v>3833.6120434460904</c:v>
                </c:pt>
                <c:pt idx="3">
                  <c:v>4040.4459987731452</c:v>
                </c:pt>
                <c:pt idx="4">
                  <c:v>4273.934745364475</c:v>
                </c:pt>
                <c:pt idx="5">
                  <c:v>4289.6496189624668</c:v>
                </c:pt>
                <c:pt idx="6">
                  <c:v>4158.6730002442482</c:v>
                </c:pt>
                <c:pt idx="7">
                  <c:v>4497.5878129390312</c:v>
                </c:pt>
                <c:pt idx="8">
                  <c:v>4478.5898829546086</c:v>
                </c:pt>
                <c:pt idx="9">
                  <c:v>4643.2483257956774</c:v>
                </c:pt>
                <c:pt idx="10">
                  <c:v>5425.982954142466</c:v>
                </c:pt>
                <c:pt idx="11">
                  <c:v>5392.4821325745424</c:v>
                </c:pt>
                <c:pt idx="12">
                  <c:v>5056.7856234746823</c:v>
                </c:pt>
                <c:pt idx="13">
                  <c:v>5173.676041936098</c:v>
                </c:pt>
                <c:pt idx="14">
                  <c:v>5250.5290346790289</c:v>
                </c:pt>
                <c:pt idx="15">
                  <c:v>5427.1040438608215</c:v>
                </c:pt>
                <c:pt idx="16">
                  <c:v>5225.7446142816571</c:v>
                </c:pt>
                <c:pt idx="17">
                  <c:v>5320.0375562270938</c:v>
                </c:pt>
                <c:pt idx="18">
                  <c:v>5127.8001392060842</c:v>
                </c:pt>
                <c:pt idx="19">
                  <c:v>4116.5356574302632</c:v>
                </c:pt>
                <c:pt idx="20">
                  <c:v>4127.0333883436761</c:v>
                </c:pt>
                <c:pt idx="21">
                  <c:v>3728.1326862406308</c:v>
                </c:pt>
                <c:pt idx="22">
                  <c:v>3805.0046141060234</c:v>
                </c:pt>
                <c:pt idx="23">
                  <c:v>3992.2324565448898</c:v>
                </c:pt>
                <c:pt idx="24">
                  <c:v>4216.0110442837822</c:v>
                </c:pt>
                <c:pt idx="25">
                  <c:v>4248.2072491848794</c:v>
                </c:pt>
                <c:pt idx="26">
                  <c:v>4327.1568351019787</c:v>
                </c:pt>
                <c:pt idx="27">
                  <c:v>4473.0487400993643</c:v>
                </c:pt>
                <c:pt idx="28">
                  <c:v>4690.8750197645995</c:v>
                </c:pt>
                <c:pt idx="29">
                  <c:v>4579.4429288103192</c:v>
                </c:pt>
                <c:pt idx="30">
                  <c:v>4651.2412270122823</c:v>
                </c:pt>
                <c:pt idx="31">
                  <c:v>4613.9076721705023</c:v>
                </c:pt>
                <c:pt idx="32">
                  <c:v>4288.4100427685144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76-4401-83BB-AC9947D4ABE5}"/>
            </c:ext>
          </c:extLst>
        </c:ser>
        <c:ser>
          <c:idx val="3"/>
          <c:order val="3"/>
          <c:tx>
            <c:strRef>
              <c:f>'NEW Summary 1990-2022 GHG'!$A$9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'NEW Summary 1990-2022 GHG'!$B$1:$AH$1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GHG'!$B$9:$AH$9</c:f>
              <c:numCache>
                <c:formatCode>0.00</c:formatCode>
                <c:ptCount val="33"/>
                <c:pt idx="0">
                  <c:v>1010.0714711074459</c:v>
                </c:pt>
                <c:pt idx="1">
                  <c:v>1028.1035751054244</c:v>
                </c:pt>
                <c:pt idx="2">
                  <c:v>1021.9567067484875</c:v>
                </c:pt>
                <c:pt idx="3">
                  <c:v>1009.2126682989556</c:v>
                </c:pt>
                <c:pt idx="4">
                  <c:v>1100.113288767551</c:v>
                </c:pt>
                <c:pt idx="5">
                  <c:v>1078.3721856740037</c:v>
                </c:pt>
                <c:pt idx="6">
                  <c:v>973.70223646382397</c:v>
                </c:pt>
                <c:pt idx="7">
                  <c:v>981.3445359549911</c:v>
                </c:pt>
                <c:pt idx="8">
                  <c:v>967.72676973598493</c:v>
                </c:pt>
                <c:pt idx="9">
                  <c:v>1000.587942551956</c:v>
                </c:pt>
                <c:pt idx="10">
                  <c:v>1025.9332292768881</c:v>
                </c:pt>
                <c:pt idx="11">
                  <c:v>1016.3616422886577</c:v>
                </c:pt>
                <c:pt idx="12">
                  <c:v>982.72290203728858</c:v>
                </c:pt>
                <c:pt idx="13">
                  <c:v>1081.1153038740019</c:v>
                </c:pt>
                <c:pt idx="14">
                  <c:v>1049.4658938986008</c:v>
                </c:pt>
                <c:pt idx="15">
                  <c:v>1082.3695253083756</c:v>
                </c:pt>
                <c:pt idx="16">
                  <c:v>1077.5362462685862</c:v>
                </c:pt>
                <c:pt idx="17">
                  <c:v>1076.2586123175417</c:v>
                </c:pt>
                <c:pt idx="18">
                  <c:v>1123.5601471546877</c:v>
                </c:pt>
                <c:pt idx="19">
                  <c:v>890.30201248784033</c:v>
                </c:pt>
                <c:pt idx="20">
                  <c:v>990.65489819934714</c:v>
                </c:pt>
                <c:pt idx="21">
                  <c:v>916.04884558413937</c:v>
                </c:pt>
                <c:pt idx="22">
                  <c:v>965.48480237924139</c:v>
                </c:pt>
                <c:pt idx="23">
                  <c:v>962.79819565973924</c:v>
                </c:pt>
                <c:pt idx="24">
                  <c:v>863.56975102224544</c:v>
                </c:pt>
                <c:pt idx="25">
                  <c:v>972.89784093592846</c:v>
                </c:pt>
                <c:pt idx="26">
                  <c:v>867.29255458821888</c:v>
                </c:pt>
                <c:pt idx="27">
                  <c:v>802.63131775180352</c:v>
                </c:pt>
                <c:pt idx="28">
                  <c:v>873.86602490377049</c:v>
                </c:pt>
                <c:pt idx="29">
                  <c:v>842.66286325789235</c:v>
                </c:pt>
                <c:pt idx="30">
                  <c:v>683.80984555738894</c:v>
                </c:pt>
                <c:pt idx="31">
                  <c:v>764.92369072228712</c:v>
                </c:pt>
                <c:pt idx="32">
                  <c:v>766.57129543185931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76-4401-83BB-AC9947D4ABE5}"/>
            </c:ext>
          </c:extLst>
        </c:ser>
        <c:ser>
          <c:idx val="4"/>
          <c:order val="4"/>
          <c:tx>
            <c:strRef>
              <c:f>'NEW Summary 1990-2022 GHG'!$A$10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'NEW Summary 1990-2022 GHG'!$B$1:$AH$1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GHG'!$B$10:$AH$10</c:f>
              <c:numCache>
                <c:formatCode>0.00</c:formatCode>
                <c:ptCount val="33"/>
                <c:pt idx="0">
                  <c:v>1123.118962064171</c:v>
                </c:pt>
                <c:pt idx="1">
                  <c:v>1097.4418880246833</c:v>
                </c:pt>
                <c:pt idx="2">
                  <c:v>1003.8351529311099</c:v>
                </c:pt>
                <c:pt idx="3">
                  <c:v>977.5677866909574</c:v>
                </c:pt>
                <c:pt idx="4">
                  <c:v>985.44294439739633</c:v>
                </c:pt>
                <c:pt idx="5">
                  <c:v>917.40371163574514</c:v>
                </c:pt>
                <c:pt idx="6">
                  <c:v>879.28695927514377</c:v>
                </c:pt>
                <c:pt idx="7">
                  <c:v>834.14898862525831</c:v>
                </c:pt>
                <c:pt idx="8">
                  <c:v>785.79387059282237</c:v>
                </c:pt>
                <c:pt idx="9">
                  <c:v>815.31399233641559</c:v>
                </c:pt>
                <c:pt idx="10">
                  <c:v>863.21354664363525</c:v>
                </c:pt>
                <c:pt idx="11">
                  <c:v>832.64447640873539</c:v>
                </c:pt>
                <c:pt idx="12">
                  <c:v>776.74336324109572</c:v>
                </c:pt>
                <c:pt idx="13">
                  <c:v>737.28761312384665</c:v>
                </c:pt>
                <c:pt idx="14">
                  <c:v>688.85150850363539</c:v>
                </c:pt>
                <c:pt idx="15">
                  <c:v>685.47823888992946</c:v>
                </c:pt>
                <c:pt idx="16">
                  <c:v>661.62810332285585</c:v>
                </c:pt>
                <c:pt idx="17">
                  <c:v>625.86576258990613</c:v>
                </c:pt>
                <c:pt idx="18">
                  <c:v>630.63720387021999</c:v>
                </c:pt>
                <c:pt idx="19">
                  <c:v>531.14695969176694</c:v>
                </c:pt>
                <c:pt idx="20">
                  <c:v>550.65282919754964</c:v>
                </c:pt>
                <c:pt idx="21">
                  <c:v>481.92042537157243</c:v>
                </c:pt>
                <c:pt idx="22">
                  <c:v>501.73251317361343</c:v>
                </c:pt>
                <c:pt idx="23">
                  <c:v>584.69513397392939</c:v>
                </c:pt>
                <c:pt idx="24">
                  <c:v>580.0210534421791</c:v>
                </c:pt>
                <c:pt idx="25">
                  <c:v>605.71120651021772</c:v>
                </c:pt>
                <c:pt idx="26">
                  <c:v>633.03920514455626</c:v>
                </c:pt>
                <c:pt idx="27">
                  <c:v>636.97673136879291</c:v>
                </c:pt>
                <c:pt idx="28">
                  <c:v>666.677868035811</c:v>
                </c:pt>
                <c:pt idx="29">
                  <c:v>693.92960315217795</c:v>
                </c:pt>
                <c:pt idx="30">
                  <c:v>643.05949837517585</c:v>
                </c:pt>
                <c:pt idx="31">
                  <c:v>671.61684349121469</c:v>
                </c:pt>
                <c:pt idx="32">
                  <c:v>658.61960010095618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76-4401-83BB-AC9947D4ABE5}"/>
            </c:ext>
          </c:extLst>
        </c:ser>
        <c:ser>
          <c:idx val="5"/>
          <c:order val="5"/>
          <c:tx>
            <c:strRef>
              <c:f>'NEW Summary 1990-2022 GHG'!$A$11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'NEW Summary 1990-2022 GHG'!$B$1:$AH$1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GHG'!$B$11:$AH$11</c:f>
              <c:numCache>
                <c:formatCode>0.00</c:formatCode>
                <c:ptCount val="33"/>
                <c:pt idx="0">
                  <c:v>5143.318902355395</c:v>
                </c:pt>
                <c:pt idx="1">
                  <c:v>5323.1175080804278</c:v>
                </c:pt>
                <c:pt idx="2">
                  <c:v>5750.901038327057</c:v>
                </c:pt>
                <c:pt idx="3">
                  <c:v>5725.8894015642545</c:v>
                </c:pt>
                <c:pt idx="4">
                  <c:v>5976.0978011603156</c:v>
                </c:pt>
                <c:pt idx="5">
                  <c:v>6268.648453147659</c:v>
                </c:pt>
                <c:pt idx="6">
                  <c:v>7315.048207381561</c:v>
                </c:pt>
                <c:pt idx="7">
                  <c:v>7690.6213218746052</c:v>
                </c:pt>
                <c:pt idx="8">
                  <c:v>9032.1721323403381</c:v>
                </c:pt>
                <c:pt idx="9">
                  <c:v>9734.8657085085852</c:v>
                </c:pt>
                <c:pt idx="10">
                  <c:v>10772.359343901084</c:v>
                </c:pt>
                <c:pt idx="11">
                  <c:v>11294.372804832474</c:v>
                </c:pt>
                <c:pt idx="12">
                  <c:v>11487.032171557732</c:v>
                </c:pt>
                <c:pt idx="13">
                  <c:v>11689.236979365347</c:v>
                </c:pt>
                <c:pt idx="14">
                  <c:v>12407.17097093614</c:v>
                </c:pt>
                <c:pt idx="15">
                  <c:v>13115.790808766209</c:v>
                </c:pt>
                <c:pt idx="16">
                  <c:v>13793.415316376357</c:v>
                </c:pt>
                <c:pt idx="17">
                  <c:v>14379.630640108026</c:v>
                </c:pt>
                <c:pt idx="18">
                  <c:v>13655.782980307162</c:v>
                </c:pt>
                <c:pt idx="19">
                  <c:v>12436.78455197869</c:v>
                </c:pt>
                <c:pt idx="20">
                  <c:v>11522.095204950558</c:v>
                </c:pt>
                <c:pt idx="21">
                  <c:v>11213.466609190253</c:v>
                </c:pt>
                <c:pt idx="22">
                  <c:v>10825.785852817344</c:v>
                </c:pt>
                <c:pt idx="23">
                  <c:v>11050.114247978931</c:v>
                </c:pt>
                <c:pt idx="24">
                  <c:v>11332.115496090912</c:v>
                </c:pt>
                <c:pt idx="25">
                  <c:v>11810.519091779512</c:v>
                </c:pt>
                <c:pt idx="26">
                  <c:v>12292.526828999964</c:v>
                </c:pt>
                <c:pt idx="27">
                  <c:v>12013.592670775664</c:v>
                </c:pt>
                <c:pt idx="28">
                  <c:v>12188.383366099049</c:v>
                </c:pt>
                <c:pt idx="29">
                  <c:v>12196.550223313072</c:v>
                </c:pt>
                <c:pt idx="30">
                  <c:v>10300.637549003075</c:v>
                </c:pt>
                <c:pt idx="31">
                  <c:v>10977.674443412187</c:v>
                </c:pt>
                <c:pt idx="32">
                  <c:v>11633.969476434555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76-4401-83BB-AC9947D4ABE5}"/>
            </c:ext>
          </c:extLst>
        </c:ser>
        <c:ser>
          <c:idx val="6"/>
          <c:order val="6"/>
          <c:tx>
            <c:strRef>
              <c:f>'NEW Summary 1990-2022 GHG'!$A$17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'NEW Summary 1990-2022 GHG'!$B$1:$AH$1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GHG'!$B$17:$AH$17</c:f>
              <c:numCache>
                <c:formatCode>0.00</c:formatCode>
                <c:ptCount val="33"/>
                <c:pt idx="0">
                  <c:v>3162.6392781837753</c:v>
                </c:pt>
                <c:pt idx="1">
                  <c:v>2873.6811784079473</c:v>
                </c:pt>
                <c:pt idx="2">
                  <c:v>2785.2457376902148</c:v>
                </c:pt>
                <c:pt idx="3">
                  <c:v>2750.5256277775475</c:v>
                </c:pt>
                <c:pt idx="4">
                  <c:v>2988.7530670195611</c:v>
                </c:pt>
                <c:pt idx="5">
                  <c:v>2902.381716939271</c:v>
                </c:pt>
                <c:pt idx="6">
                  <c:v>2984.3877394834581</c:v>
                </c:pt>
                <c:pt idx="7">
                  <c:v>3313.7050624280482</c:v>
                </c:pt>
                <c:pt idx="8">
                  <c:v>3203.0372632862591</c:v>
                </c:pt>
                <c:pt idx="9">
                  <c:v>3153.37592892066</c:v>
                </c:pt>
                <c:pt idx="10">
                  <c:v>3701.0686772195209</c:v>
                </c:pt>
                <c:pt idx="11">
                  <c:v>3757.406487249662</c:v>
                </c:pt>
                <c:pt idx="12">
                  <c:v>3269.9822731065988</c:v>
                </c:pt>
                <c:pt idx="13">
                  <c:v>2494.2941791514722</c:v>
                </c:pt>
                <c:pt idx="14">
                  <c:v>2665.4310287714543</c:v>
                </c:pt>
                <c:pt idx="15">
                  <c:v>2761.0386345168072</c:v>
                </c:pt>
                <c:pt idx="16">
                  <c:v>2706.8779833964154</c:v>
                </c:pt>
                <c:pt idx="17">
                  <c:v>2760.7060802975334</c:v>
                </c:pt>
                <c:pt idx="18">
                  <c:v>2469.0083238416796</c:v>
                </c:pt>
                <c:pt idx="19">
                  <c:v>1652.1086944798615</c:v>
                </c:pt>
                <c:pt idx="20">
                  <c:v>1462.82414515298</c:v>
                </c:pt>
                <c:pt idx="21">
                  <c:v>1332.647588495681</c:v>
                </c:pt>
                <c:pt idx="22">
                  <c:v>1561.1397598990332</c:v>
                </c:pt>
                <c:pt idx="23">
                  <c:v>1476.9486871269783</c:v>
                </c:pt>
                <c:pt idx="24">
                  <c:v>1820.7817300838385</c:v>
                </c:pt>
                <c:pt idx="25">
                  <c:v>2007.5262500881565</c:v>
                </c:pt>
                <c:pt idx="26">
                  <c:v>2149.2830094114488</c:v>
                </c:pt>
                <c:pt idx="27">
                  <c:v>2236.8506856565109</c:v>
                </c:pt>
                <c:pt idx="28">
                  <c:v>2291.8483221669671</c:v>
                </c:pt>
                <c:pt idx="29">
                  <c:v>2264.7480342278727</c:v>
                </c:pt>
                <c:pt idx="30">
                  <c:v>2107.0077304925012</c:v>
                </c:pt>
                <c:pt idx="31">
                  <c:v>2475.2838447204672</c:v>
                </c:pt>
                <c:pt idx="32">
                  <c:v>2289.3182935833443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76-4401-83BB-AC9947D4ABE5}"/>
            </c:ext>
          </c:extLst>
        </c:ser>
        <c:ser>
          <c:idx val="7"/>
          <c:order val="7"/>
          <c:tx>
            <c:strRef>
              <c:f>'NEW Summary 1990-2022 GHG'!$A$23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cat>
            <c:numRef>
              <c:f>'NEW Summary 1990-2022 GHG'!$B$1:$AH$1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GHG'!$B$23:$AH$23</c:f>
              <c:numCache>
                <c:formatCode>0.00</c:formatCode>
                <c:ptCount val="33"/>
                <c:pt idx="0">
                  <c:v>35.524187103957608</c:v>
                </c:pt>
                <c:pt idx="1">
                  <c:v>49.661994466251372</c:v>
                </c:pt>
                <c:pt idx="2">
                  <c:v>63.799610544922189</c:v>
                </c:pt>
                <c:pt idx="3">
                  <c:v>96.560710106658405</c:v>
                </c:pt>
                <c:pt idx="4">
                  <c:v>135.30906702231795</c:v>
                </c:pt>
                <c:pt idx="5">
                  <c:v>205.69680135858985</c:v>
                </c:pt>
                <c:pt idx="6">
                  <c:v>298.71711155402375</c:v>
                </c:pt>
                <c:pt idx="7">
                  <c:v>404.06824951247637</c:v>
                </c:pt>
                <c:pt idx="8">
                  <c:v>308.60796847700897</c:v>
                </c:pt>
                <c:pt idx="9">
                  <c:v>486.23666253077994</c:v>
                </c:pt>
                <c:pt idx="10">
                  <c:v>706.45528268022372</c:v>
                </c:pt>
                <c:pt idx="11">
                  <c:v>727.45299651084611</c:v>
                </c:pt>
                <c:pt idx="12">
                  <c:v>731.45395979958994</c:v>
                </c:pt>
                <c:pt idx="13">
                  <c:v>931.61370960402087</c:v>
                </c:pt>
                <c:pt idx="14">
                  <c:v>956.33707051477006</c:v>
                </c:pt>
                <c:pt idx="15">
                  <c:v>1141.3021887204698</c:v>
                </c:pt>
                <c:pt idx="16">
                  <c:v>1130.3268194450684</c:v>
                </c:pt>
                <c:pt idx="17">
                  <c:v>1134.1813179003959</c:v>
                </c:pt>
                <c:pt idx="18">
                  <c:v>1174.543371939978</c:v>
                </c:pt>
                <c:pt idx="19">
                  <c:v>1147.0939241132212</c:v>
                </c:pt>
                <c:pt idx="20">
                  <c:v>1120.9577509602482</c:v>
                </c:pt>
                <c:pt idx="21">
                  <c:v>1128.1714116838098</c:v>
                </c:pt>
                <c:pt idx="22">
                  <c:v>1102.1262245715172</c:v>
                </c:pt>
                <c:pt idx="23">
                  <c:v>1134.5780147307175</c:v>
                </c:pt>
                <c:pt idx="24">
                  <c:v>1199.645715515466</c:v>
                </c:pt>
                <c:pt idx="25">
                  <c:v>1196.6875194289439</c:v>
                </c:pt>
                <c:pt idx="26">
                  <c:v>1273.4553837934816</c:v>
                </c:pt>
                <c:pt idx="27">
                  <c:v>1202.8018900032171</c:v>
                </c:pt>
                <c:pt idx="28">
                  <c:v>888.29387806175885</c:v>
                </c:pt>
                <c:pt idx="29">
                  <c:v>872.98713662184775</c:v>
                </c:pt>
                <c:pt idx="30">
                  <c:v>705.92088867973359</c:v>
                </c:pt>
                <c:pt idx="31">
                  <c:v>744.90053208691381</c:v>
                </c:pt>
                <c:pt idx="32">
                  <c:v>741.06459772316782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76-4401-83BB-AC9947D4ABE5}"/>
            </c:ext>
          </c:extLst>
        </c:ser>
        <c:ser>
          <c:idx val="8"/>
          <c:order val="8"/>
          <c:tx>
            <c:strRef>
              <c:f>'NEW Summary 1990-2022 GHG'!$A$24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'NEW Summary 1990-2022 GHG'!$B$1:$AH$1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GHG'!$B$24:$AH$24</c:f>
              <c:numCache>
                <c:formatCode>0.00</c:formatCode>
                <c:ptCount val="33"/>
                <c:pt idx="0">
                  <c:v>20479.477135033467</c:v>
                </c:pt>
                <c:pt idx="1">
                  <c:v>20760.29222246397</c:v>
                </c:pt>
                <c:pt idx="2">
                  <c:v>20933.30517166093</c:v>
                </c:pt>
                <c:pt idx="3">
                  <c:v>21315.411066719695</c:v>
                </c:pt>
                <c:pt idx="4">
                  <c:v>21543.166536826258</c:v>
                </c:pt>
                <c:pt idx="5">
                  <c:v>22268.93565926357</c:v>
                </c:pt>
                <c:pt idx="6">
                  <c:v>22565.225810430376</c:v>
                </c:pt>
                <c:pt idx="7">
                  <c:v>22786.231272709072</c:v>
                </c:pt>
                <c:pt idx="8">
                  <c:v>23349.252448270767</c:v>
                </c:pt>
                <c:pt idx="9">
                  <c:v>23063.741904217124</c:v>
                </c:pt>
                <c:pt idx="10">
                  <c:v>22196.293656710324</c:v>
                </c:pt>
                <c:pt idx="11">
                  <c:v>22002.959315361986</c:v>
                </c:pt>
                <c:pt idx="12">
                  <c:v>21744.479738018046</c:v>
                </c:pt>
                <c:pt idx="13">
                  <c:v>22092.023471078879</c:v>
                </c:pt>
                <c:pt idx="14">
                  <c:v>21696.703910842876</c:v>
                </c:pt>
                <c:pt idx="15">
                  <c:v>21576.162248265427</c:v>
                </c:pt>
                <c:pt idx="16">
                  <c:v>21528.978211156518</c:v>
                </c:pt>
                <c:pt idx="17">
                  <c:v>20865.574348162125</c:v>
                </c:pt>
                <c:pt idx="18">
                  <c:v>20686.895542952396</c:v>
                </c:pt>
                <c:pt idx="19">
                  <c:v>20244.077018393906</c:v>
                </c:pt>
                <c:pt idx="20">
                  <c:v>20249.801824675236</c:v>
                </c:pt>
                <c:pt idx="21">
                  <c:v>19598.570509608573</c:v>
                </c:pt>
                <c:pt idx="22">
                  <c:v>20457.042736024261</c:v>
                </c:pt>
                <c:pt idx="23">
                  <c:v>21172.262676161485</c:v>
                </c:pt>
                <c:pt idx="24">
                  <c:v>20659.236929548078</c:v>
                </c:pt>
                <c:pt idx="25">
                  <c:v>21195.111407491928</c:v>
                </c:pt>
                <c:pt idx="26">
                  <c:v>21756.288920426658</c:v>
                </c:pt>
                <c:pt idx="27">
                  <c:v>22522.986755535097</c:v>
                </c:pt>
                <c:pt idx="28">
                  <c:v>23393.353562922293</c:v>
                </c:pt>
                <c:pt idx="29">
                  <c:v>22473.491568437887</c:v>
                </c:pt>
                <c:pt idx="30">
                  <c:v>22805.81072599558</c:v>
                </c:pt>
                <c:pt idx="31">
                  <c:v>23625.891387115706</c:v>
                </c:pt>
                <c:pt idx="32">
                  <c:v>23337.06073882831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76-4401-83BB-AC9947D4ABE5}"/>
            </c:ext>
          </c:extLst>
        </c:ser>
        <c:ser>
          <c:idx val="9"/>
          <c:order val="9"/>
          <c:tx>
            <c:strRef>
              <c:f>'NEW Summary 1990-2022 GHG'!$A$32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'NEW Summary 1990-2022 GHG'!$B$1:$AH$1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GHG'!$B$32:$AH$32</c:f>
              <c:numCache>
                <c:formatCode>0.00</c:formatCode>
                <c:ptCount val="33"/>
                <c:pt idx="0">
                  <c:v>1709.2379654880638</c:v>
                </c:pt>
                <c:pt idx="1">
                  <c:v>1799.7259717319207</c:v>
                </c:pt>
                <c:pt idx="2">
                  <c:v>1872.6110167758227</c:v>
                </c:pt>
                <c:pt idx="3">
                  <c:v>1928.635396083811</c:v>
                </c:pt>
                <c:pt idx="4">
                  <c:v>1978.8855789392078</c:v>
                </c:pt>
                <c:pt idx="5">
                  <c:v>2019.7605435458233</c:v>
                </c:pt>
                <c:pt idx="6">
                  <c:v>1884.4631560740484</c:v>
                </c:pt>
                <c:pt idx="7">
                  <c:v>1577.0810241243623</c:v>
                </c:pt>
                <c:pt idx="8">
                  <c:v>1626.6955525074786</c:v>
                </c:pt>
                <c:pt idx="9">
                  <c:v>1630.862038641108</c:v>
                </c:pt>
                <c:pt idx="10">
                  <c:v>1643.3846087690049</c:v>
                </c:pt>
                <c:pt idx="11">
                  <c:v>1766.9683856870142</c:v>
                </c:pt>
                <c:pt idx="12">
                  <c:v>1880.9796934493604</c:v>
                </c:pt>
                <c:pt idx="13">
                  <c:v>1935.8855277009457</c:v>
                </c:pt>
                <c:pt idx="14">
                  <c:v>1656.8076141371562</c:v>
                </c:pt>
                <c:pt idx="15">
                  <c:v>1454.3859555712822</c:v>
                </c:pt>
                <c:pt idx="16">
                  <c:v>1489.1756863909459</c:v>
                </c:pt>
                <c:pt idx="17">
                  <c:v>962.50444312206935</c:v>
                </c:pt>
                <c:pt idx="18">
                  <c:v>800.35568468212944</c:v>
                </c:pt>
                <c:pt idx="19">
                  <c:v>603.97531053018679</c:v>
                </c:pt>
                <c:pt idx="20">
                  <c:v>588.87485750317603</c:v>
                </c:pt>
                <c:pt idx="21">
                  <c:v>683.73014228332477</c:v>
                </c:pt>
                <c:pt idx="22">
                  <c:v>589.55731219352106</c:v>
                </c:pt>
                <c:pt idx="23">
                  <c:v>755.05926000677346</c:v>
                </c:pt>
                <c:pt idx="24">
                  <c:v>949.24604207902996</c:v>
                </c:pt>
                <c:pt idx="25">
                  <c:v>1020.4334171320365</c:v>
                </c:pt>
                <c:pt idx="26">
                  <c:v>1015.8910712325211</c:v>
                </c:pt>
                <c:pt idx="27">
                  <c:v>978.97236829745566</c:v>
                </c:pt>
                <c:pt idx="28">
                  <c:v>933.27633836206337</c:v>
                </c:pt>
                <c:pt idx="29">
                  <c:v>897.94477080357126</c:v>
                </c:pt>
                <c:pt idx="30">
                  <c:v>877.82917271978442</c:v>
                </c:pt>
                <c:pt idx="31">
                  <c:v>826.49721146997922</c:v>
                </c:pt>
                <c:pt idx="32">
                  <c:v>867.38600855034611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076-4401-83BB-AC9947D4A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330624"/>
        <c:axId val="216332160"/>
      </c:barChart>
      <c:catAx>
        <c:axId val="21633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6332160"/>
        <c:crosses val="autoZero"/>
        <c:auto val="1"/>
        <c:lblAlgn val="ctr"/>
        <c:lblOffset val="100"/>
        <c:noMultiLvlLbl val="0"/>
      </c:catAx>
      <c:valAx>
        <c:axId val="2163321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1633062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1990-2022 CH4'!$A$2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'NEW Summary 1990-2022 CH4'!$B$1:$AH$1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CH4'!$B$2:$AH$2</c:f>
              <c:numCache>
                <c:formatCode>0.00</c:formatCode>
                <c:ptCount val="33"/>
                <c:pt idx="0">
                  <c:v>125.95361973620008</c:v>
                </c:pt>
                <c:pt idx="1">
                  <c:v>115.45432047493077</c:v>
                </c:pt>
                <c:pt idx="2">
                  <c:v>110.21806304134131</c:v>
                </c:pt>
                <c:pt idx="3">
                  <c:v>115.09404735045308</c:v>
                </c:pt>
                <c:pt idx="4">
                  <c:v>113.68457173649607</c:v>
                </c:pt>
                <c:pt idx="5">
                  <c:v>114.75248086154393</c:v>
                </c:pt>
                <c:pt idx="6">
                  <c:v>116.33888966688707</c:v>
                </c:pt>
                <c:pt idx="7">
                  <c:v>114.29426914034686</c:v>
                </c:pt>
                <c:pt idx="8">
                  <c:v>99.226400055988265</c:v>
                </c:pt>
                <c:pt idx="9">
                  <c:v>101.23982333277881</c:v>
                </c:pt>
                <c:pt idx="10">
                  <c:v>105.36349601159587</c:v>
                </c:pt>
                <c:pt idx="11">
                  <c:v>120.84317638267069</c:v>
                </c:pt>
                <c:pt idx="12">
                  <c:v>95.149022904008419</c:v>
                </c:pt>
                <c:pt idx="13">
                  <c:v>842.0158582544459</c:v>
                </c:pt>
                <c:pt idx="14">
                  <c:v>102.53105768594786</c:v>
                </c:pt>
                <c:pt idx="15">
                  <c:v>92.805516028201083</c:v>
                </c:pt>
                <c:pt idx="16">
                  <c:v>105.50403590756918</c:v>
                </c:pt>
                <c:pt idx="17">
                  <c:v>115.29698947417209</c:v>
                </c:pt>
                <c:pt idx="18">
                  <c:v>107.39014170462939</c:v>
                </c:pt>
                <c:pt idx="19">
                  <c:v>101.79176232727393</c:v>
                </c:pt>
                <c:pt idx="20">
                  <c:v>105.10248982598318</c:v>
                </c:pt>
                <c:pt idx="21">
                  <c:v>95.632082467757456</c:v>
                </c:pt>
                <c:pt idx="22">
                  <c:v>95.17006515532016</c:v>
                </c:pt>
                <c:pt idx="23">
                  <c:v>92.744123586869151</c:v>
                </c:pt>
                <c:pt idx="24">
                  <c:v>105.80334262188114</c:v>
                </c:pt>
                <c:pt idx="25">
                  <c:v>106.24846603675408</c:v>
                </c:pt>
                <c:pt idx="26">
                  <c:v>107.41074692886926</c:v>
                </c:pt>
                <c:pt idx="27">
                  <c:v>111.17642224767465</c:v>
                </c:pt>
                <c:pt idx="28">
                  <c:v>118.99454748686605</c:v>
                </c:pt>
                <c:pt idx="29">
                  <c:v>113.45399653688048</c:v>
                </c:pt>
                <c:pt idx="30">
                  <c:v>114.06004738472464</c:v>
                </c:pt>
                <c:pt idx="31">
                  <c:v>102.13537001808506</c:v>
                </c:pt>
                <c:pt idx="32">
                  <c:v>101.25498734553749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D-4372-A2D9-6D012026ED71}"/>
            </c:ext>
          </c:extLst>
        </c:ser>
        <c:ser>
          <c:idx val="1"/>
          <c:order val="1"/>
          <c:tx>
            <c:strRef>
              <c:f>'NEW Summary 1990-2022 CH4'!$A$7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'NEW Summary 1990-2022 CH4'!$B$1:$AH$1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CH4'!$B$7:$AH$7</c:f>
              <c:numCache>
                <c:formatCode>0.00</c:formatCode>
                <c:ptCount val="33"/>
                <c:pt idx="0">
                  <c:v>495.66196746407275</c:v>
                </c:pt>
                <c:pt idx="1">
                  <c:v>484.33350167104908</c:v>
                </c:pt>
                <c:pt idx="2">
                  <c:v>411.57171921609387</c:v>
                </c:pt>
                <c:pt idx="3">
                  <c:v>400.70855706599872</c:v>
                </c:pt>
                <c:pt idx="4">
                  <c:v>353.48871198556242</c:v>
                </c:pt>
                <c:pt idx="5">
                  <c:v>319.47551800544159</c:v>
                </c:pt>
                <c:pt idx="6">
                  <c:v>319.69103572967123</c:v>
                </c:pt>
                <c:pt idx="7">
                  <c:v>280.47366069773773</c:v>
                </c:pt>
                <c:pt idx="8">
                  <c:v>297.52587251092399</c:v>
                </c:pt>
                <c:pt idx="9">
                  <c:v>227.96344642002532</c:v>
                </c:pt>
                <c:pt idx="10">
                  <c:v>227.50129466265764</c:v>
                </c:pt>
                <c:pt idx="11">
                  <c:v>217.10693049951317</c:v>
                </c:pt>
                <c:pt idx="12">
                  <c:v>214.18974437250066</c:v>
                </c:pt>
                <c:pt idx="13">
                  <c:v>203.34574445211899</c:v>
                </c:pt>
                <c:pt idx="14">
                  <c:v>199.88345974500112</c:v>
                </c:pt>
                <c:pt idx="15">
                  <c:v>209.16637172060237</c:v>
                </c:pt>
                <c:pt idx="16">
                  <c:v>203.37206290938281</c:v>
                </c:pt>
                <c:pt idx="17">
                  <c:v>197.41136595843031</c:v>
                </c:pt>
                <c:pt idx="18">
                  <c:v>209.41476126181743</c:v>
                </c:pt>
                <c:pt idx="19">
                  <c:v>220.7788227292279</c:v>
                </c:pt>
                <c:pt idx="20">
                  <c:v>210.98184526732112</c:v>
                </c:pt>
                <c:pt idx="21">
                  <c:v>189.04193002285757</c:v>
                </c:pt>
                <c:pt idx="22">
                  <c:v>187.87737647792216</c:v>
                </c:pt>
                <c:pt idx="23">
                  <c:v>197.55480008233269</c:v>
                </c:pt>
                <c:pt idx="24">
                  <c:v>177.25470864722939</c:v>
                </c:pt>
                <c:pt idx="25">
                  <c:v>185.37653524613205</c:v>
                </c:pt>
                <c:pt idx="26">
                  <c:v>188.86142350483672</c:v>
                </c:pt>
                <c:pt idx="27">
                  <c:v>161.93638655830176</c:v>
                </c:pt>
                <c:pt idx="28">
                  <c:v>174.0470956080149</c:v>
                </c:pt>
                <c:pt idx="29">
                  <c:v>157.10374807927397</c:v>
                </c:pt>
                <c:pt idx="30">
                  <c:v>164.88500653080902</c:v>
                </c:pt>
                <c:pt idx="31">
                  <c:v>156.93938371335713</c:v>
                </c:pt>
                <c:pt idx="32">
                  <c:v>123.89873136039165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D-4372-A2D9-6D012026ED71}"/>
            </c:ext>
          </c:extLst>
        </c:ser>
        <c:ser>
          <c:idx val="2"/>
          <c:order val="2"/>
          <c:tx>
            <c:strRef>
              <c:f>'NEW Summary 1990-2022 CH4'!$A$8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'NEW Summary 1990-2022 CH4'!$B$1:$AH$1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CH4'!$B$8:$AH$8</c:f>
              <c:numCache>
                <c:formatCode>0.00</c:formatCode>
                <c:ptCount val="33"/>
                <c:pt idx="0">
                  <c:v>7.5961824390318133</c:v>
                </c:pt>
                <c:pt idx="1">
                  <c:v>7.6487384566634917</c:v>
                </c:pt>
                <c:pt idx="2">
                  <c:v>6.4124075853005333</c:v>
                </c:pt>
                <c:pt idx="3">
                  <c:v>6.7654277239325111</c:v>
                </c:pt>
                <c:pt idx="4">
                  <c:v>6.5368991271163157</c:v>
                </c:pt>
                <c:pt idx="5">
                  <c:v>6.6859783161779118</c:v>
                </c:pt>
                <c:pt idx="6">
                  <c:v>7.2204206427903976</c:v>
                </c:pt>
                <c:pt idx="7">
                  <c:v>7.3052217793922729</c:v>
                </c:pt>
                <c:pt idx="8">
                  <c:v>7.8321295591329685</c:v>
                </c:pt>
                <c:pt idx="9">
                  <c:v>7.8827261241754343</c:v>
                </c:pt>
                <c:pt idx="10">
                  <c:v>9.2176266942555358</c:v>
                </c:pt>
                <c:pt idx="11">
                  <c:v>9.6996813941732061</c:v>
                </c:pt>
                <c:pt idx="12">
                  <c:v>9.3164983036116205</c:v>
                </c:pt>
                <c:pt idx="13">
                  <c:v>9.6478023228778724</c:v>
                </c:pt>
                <c:pt idx="14">
                  <c:v>10.550256597067806</c:v>
                </c:pt>
                <c:pt idx="15">
                  <c:v>12.105072152209125</c:v>
                </c:pt>
                <c:pt idx="16">
                  <c:v>11.531916521622893</c:v>
                </c:pt>
                <c:pt idx="17">
                  <c:v>11.163744216845298</c:v>
                </c:pt>
                <c:pt idx="18">
                  <c:v>10.325935425440214</c:v>
                </c:pt>
                <c:pt idx="19">
                  <c:v>8.7406955665417989</c:v>
                </c:pt>
                <c:pt idx="20">
                  <c:v>9.2045859116126927</c:v>
                </c:pt>
                <c:pt idx="21">
                  <c:v>8.0340351774697805</c:v>
                </c:pt>
                <c:pt idx="22">
                  <c:v>7.3986872666455339</c:v>
                </c:pt>
                <c:pt idx="23">
                  <c:v>7.5852089364769943</c:v>
                </c:pt>
                <c:pt idx="24">
                  <c:v>8.851914921683246</c:v>
                </c:pt>
                <c:pt idx="25">
                  <c:v>8.8490406879465233</c:v>
                </c:pt>
                <c:pt idx="26">
                  <c:v>8.5585300534730493</c:v>
                </c:pt>
                <c:pt idx="27">
                  <c:v>9.1661841352424638</c:v>
                </c:pt>
                <c:pt idx="28">
                  <c:v>9.50366282513599</c:v>
                </c:pt>
                <c:pt idx="29">
                  <c:v>8.8970925188646195</c:v>
                </c:pt>
                <c:pt idx="30">
                  <c:v>8.6437505138628588</c:v>
                </c:pt>
                <c:pt idx="31">
                  <c:v>8.2872667825592323</c:v>
                </c:pt>
                <c:pt idx="32">
                  <c:v>8.1444433172416755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BD-4372-A2D9-6D012026ED71}"/>
            </c:ext>
          </c:extLst>
        </c:ser>
        <c:ser>
          <c:idx val="3"/>
          <c:order val="3"/>
          <c:tx>
            <c:strRef>
              <c:f>'NEW Summary 1990-2022 CH4'!$A$9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'NEW Summary 1990-2022 CH4'!$B$1:$AH$1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CH4'!$B$9:$AH$9</c:f>
              <c:numCache>
                <c:formatCode>0.00</c:formatCode>
                <c:ptCount val="33"/>
                <c:pt idx="0">
                  <c:v>3.6677218267272256</c:v>
                </c:pt>
                <c:pt idx="1">
                  <c:v>3.7054665201952921</c:v>
                </c:pt>
                <c:pt idx="2">
                  <c:v>3.6519318170406425</c:v>
                </c:pt>
                <c:pt idx="3">
                  <c:v>3.5619712036661055</c:v>
                </c:pt>
                <c:pt idx="4">
                  <c:v>3.8754380673536173</c:v>
                </c:pt>
                <c:pt idx="5">
                  <c:v>3.781460383155145</c:v>
                </c:pt>
                <c:pt idx="6">
                  <c:v>3.349705606348552</c:v>
                </c:pt>
                <c:pt idx="7">
                  <c:v>3.3479612399306347</c:v>
                </c:pt>
                <c:pt idx="8">
                  <c:v>3.2405448157202534</c:v>
                </c:pt>
                <c:pt idx="9">
                  <c:v>3.319556596863996</c:v>
                </c:pt>
                <c:pt idx="10">
                  <c:v>3.3198979318244426</c:v>
                </c:pt>
                <c:pt idx="11">
                  <c:v>3.2450046017689478</c:v>
                </c:pt>
                <c:pt idx="12">
                  <c:v>3.1160597541075203</c:v>
                </c:pt>
                <c:pt idx="13">
                  <c:v>3.3503369966840792</c:v>
                </c:pt>
                <c:pt idx="14">
                  <c:v>3.185188618293167</c:v>
                </c:pt>
                <c:pt idx="15">
                  <c:v>3.3144733884874911</c:v>
                </c:pt>
                <c:pt idx="16">
                  <c:v>3.6408063763201022</c:v>
                </c:pt>
                <c:pt idx="17">
                  <c:v>5.1222018186485681</c:v>
                </c:pt>
                <c:pt idx="18">
                  <c:v>7.134267038155909</c:v>
                </c:pt>
                <c:pt idx="19">
                  <c:v>5.4550365298412471</c:v>
                </c:pt>
                <c:pt idx="20">
                  <c:v>5.4003215375062794</c:v>
                </c:pt>
                <c:pt idx="21">
                  <c:v>5.7566652826975675</c:v>
                </c:pt>
                <c:pt idx="22">
                  <c:v>6.4293637298047193</c:v>
                </c:pt>
                <c:pt idx="23">
                  <c:v>7.3161810699809431</c:v>
                </c:pt>
                <c:pt idx="24">
                  <c:v>7.7520823942079975</c:v>
                </c:pt>
                <c:pt idx="25">
                  <c:v>5.5946447680993625</c:v>
                </c:pt>
                <c:pt idx="26">
                  <c:v>5.9399176040065802</c:v>
                </c:pt>
                <c:pt idx="27">
                  <c:v>5.6675031416836141</c:v>
                </c:pt>
                <c:pt idx="28">
                  <c:v>4.9295660559141181</c:v>
                </c:pt>
                <c:pt idx="29">
                  <c:v>4.3254193898763607</c:v>
                </c:pt>
                <c:pt idx="30">
                  <c:v>4.1152813617180186</c:v>
                </c:pt>
                <c:pt idx="31">
                  <c:v>5.0381128137272437</c:v>
                </c:pt>
                <c:pt idx="32">
                  <c:v>5.3441681423714611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BD-4372-A2D9-6D012026ED71}"/>
            </c:ext>
          </c:extLst>
        </c:ser>
        <c:ser>
          <c:idx val="4"/>
          <c:order val="4"/>
          <c:tx>
            <c:strRef>
              <c:f>'NEW Summary 1990-2022 CH4'!$A$10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'NEW Summary 1990-2022 CH4'!$B$1:$AH$1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CH4'!$B$10:$AH$10</c:f>
              <c:numCache>
                <c:formatCode>0.00</c:formatCode>
                <c:ptCount val="33"/>
                <c:pt idx="0">
                  <c:v>3.8998476385223411</c:v>
                </c:pt>
                <c:pt idx="1">
                  <c:v>3.7868856672575779</c:v>
                </c:pt>
                <c:pt idx="2">
                  <c:v>3.47641474116823</c:v>
                </c:pt>
                <c:pt idx="3">
                  <c:v>3.3367926541810222</c:v>
                </c:pt>
                <c:pt idx="4">
                  <c:v>3.3585383738558701</c:v>
                </c:pt>
                <c:pt idx="5">
                  <c:v>3.1222752202841413</c:v>
                </c:pt>
                <c:pt idx="6">
                  <c:v>2.8994124343992755</c:v>
                </c:pt>
                <c:pt idx="7">
                  <c:v>2.7300257163619448</c:v>
                </c:pt>
                <c:pt idx="8">
                  <c:v>2.5230206527343131</c:v>
                </c:pt>
                <c:pt idx="9">
                  <c:v>2.6028331017686823</c:v>
                </c:pt>
                <c:pt idx="10">
                  <c:v>2.6902472697461342</c:v>
                </c:pt>
                <c:pt idx="11">
                  <c:v>2.5954904859784595</c:v>
                </c:pt>
                <c:pt idx="12">
                  <c:v>2.4407689759351752</c:v>
                </c:pt>
                <c:pt idx="13">
                  <c:v>2.3323492061131712</c:v>
                </c:pt>
                <c:pt idx="14">
                  <c:v>2.1701250907004637</c:v>
                </c:pt>
                <c:pt idx="15">
                  <c:v>2.1751057677460546</c:v>
                </c:pt>
                <c:pt idx="16">
                  <c:v>2.0839348356262222</c:v>
                </c:pt>
                <c:pt idx="17">
                  <c:v>1.9599401495800168</c:v>
                </c:pt>
                <c:pt idx="18">
                  <c:v>1.9914869694976902</c:v>
                </c:pt>
                <c:pt idx="19">
                  <c:v>3.7840176252995645</c:v>
                </c:pt>
                <c:pt idx="20">
                  <c:v>3.2255214152850527</c:v>
                </c:pt>
                <c:pt idx="21">
                  <c:v>3.8130390901340157</c:v>
                </c:pt>
                <c:pt idx="22">
                  <c:v>4.4611121008114498</c:v>
                </c:pt>
                <c:pt idx="23">
                  <c:v>6.0316957912106774</c:v>
                </c:pt>
                <c:pt idx="24">
                  <c:v>6.2655735922839551</c:v>
                </c:pt>
                <c:pt idx="25">
                  <c:v>4.8771927720340189</c:v>
                </c:pt>
                <c:pt idx="26">
                  <c:v>7.1998554301481672</c:v>
                </c:pt>
                <c:pt idx="27">
                  <c:v>5.9923907523501194</c:v>
                </c:pt>
                <c:pt idx="28">
                  <c:v>5.9535016534717826</c:v>
                </c:pt>
                <c:pt idx="29">
                  <c:v>5.1032548213444766</c:v>
                </c:pt>
                <c:pt idx="30">
                  <c:v>5.3151047480104818</c:v>
                </c:pt>
                <c:pt idx="31">
                  <c:v>5.6438761911212509</c:v>
                </c:pt>
                <c:pt idx="32">
                  <c:v>6.1077879768142838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BD-4372-A2D9-6D012026ED71}"/>
            </c:ext>
          </c:extLst>
        </c:ser>
        <c:ser>
          <c:idx val="5"/>
          <c:order val="5"/>
          <c:tx>
            <c:strRef>
              <c:f>'NEW Summary 1990-2022 CH4'!$A$11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'NEW Summary 1990-2022 CH4'!$B$1:$AH$1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CH4'!$B$11:$AH$11</c:f>
              <c:numCache>
                <c:formatCode>0.00</c:formatCode>
                <c:ptCount val="33"/>
                <c:pt idx="0">
                  <c:v>54.385864705525329</c:v>
                </c:pt>
                <c:pt idx="1">
                  <c:v>55.901581123325286</c:v>
                </c:pt>
                <c:pt idx="2">
                  <c:v>57.24602946129577</c:v>
                </c:pt>
                <c:pt idx="3">
                  <c:v>54.047472056495181</c:v>
                </c:pt>
                <c:pt idx="4">
                  <c:v>52.690268157805079</c:v>
                </c:pt>
                <c:pt idx="5">
                  <c:v>52.15671450496955</c:v>
                </c:pt>
                <c:pt idx="6">
                  <c:v>52.125555478782523</c:v>
                </c:pt>
                <c:pt idx="7">
                  <c:v>49.165593487051794</c:v>
                </c:pt>
                <c:pt idx="8">
                  <c:v>51.212824369261995</c:v>
                </c:pt>
                <c:pt idx="9">
                  <c:v>50.304383926015866</c:v>
                </c:pt>
                <c:pt idx="10">
                  <c:v>47.164356950954826</c:v>
                </c:pt>
                <c:pt idx="11">
                  <c:v>46.096084871477728</c:v>
                </c:pt>
                <c:pt idx="12">
                  <c:v>42.676217036034856</c:v>
                </c:pt>
                <c:pt idx="13">
                  <c:v>40.333354299569308</c:v>
                </c:pt>
                <c:pt idx="14">
                  <c:v>39.748341750472314</c:v>
                </c:pt>
                <c:pt idx="15">
                  <c:v>39.643093604283756</c:v>
                </c:pt>
                <c:pt idx="16">
                  <c:v>37.54579272338237</c:v>
                </c:pt>
                <c:pt idx="17">
                  <c:v>35.449891190551178</c:v>
                </c:pt>
                <c:pt idx="18">
                  <c:v>31.955213704565384</c:v>
                </c:pt>
                <c:pt idx="19">
                  <c:v>27.631593852474431</c:v>
                </c:pt>
                <c:pt idx="20">
                  <c:v>23.993409460807687</c:v>
                </c:pt>
                <c:pt idx="21">
                  <c:v>21.807892505383784</c:v>
                </c:pt>
                <c:pt idx="22">
                  <c:v>19.399639970038816</c:v>
                </c:pt>
                <c:pt idx="23">
                  <c:v>18.280417498702363</c:v>
                </c:pt>
                <c:pt idx="24">
                  <c:v>17.262725310783356</c:v>
                </c:pt>
                <c:pt idx="25">
                  <c:v>16.008277741194458</c:v>
                </c:pt>
                <c:pt idx="26">
                  <c:v>14.624588409726451</c:v>
                </c:pt>
                <c:pt idx="27">
                  <c:v>12.504318238500019</c:v>
                </c:pt>
                <c:pt idx="28">
                  <c:v>11.191677615270416</c:v>
                </c:pt>
                <c:pt idx="29">
                  <c:v>10.325200096833711</c:v>
                </c:pt>
                <c:pt idx="30">
                  <c:v>7.8847014867330198</c:v>
                </c:pt>
                <c:pt idx="31">
                  <c:v>8.1251283967535777</c:v>
                </c:pt>
                <c:pt idx="32">
                  <c:v>8.7311810781082055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BD-4372-A2D9-6D012026ED71}"/>
            </c:ext>
          </c:extLst>
        </c:ser>
        <c:ser>
          <c:idx val="6"/>
          <c:order val="6"/>
          <c:tx>
            <c:strRef>
              <c:f>'NEW Summary 1990-2022 CH4'!$A$17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'NEW Summary 1990-2022 CH4'!$B$1:$AH$1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CH4'!$B$17:$AH$17</c:f>
              <c:numCache>
                <c:formatCode>0.00</c:formatCode>
                <c:ptCount val="33"/>
              </c:numCache>
            </c:numRef>
          </c:val>
          <c:extLst>
            <c:ext xmlns:c16="http://schemas.microsoft.com/office/drawing/2014/chart" uri="{C3380CC4-5D6E-409C-BE32-E72D297353CC}">
              <c16:uniqueId val="{00000006-AEBD-4372-A2D9-6D012026ED71}"/>
            </c:ext>
          </c:extLst>
        </c:ser>
        <c:ser>
          <c:idx val="7"/>
          <c:order val="7"/>
          <c:tx>
            <c:strRef>
              <c:f>'NEW Summary 1990-2022 CH4'!$A$23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cat>
            <c:numRef>
              <c:f>'NEW Summary 1990-2022 CH4'!$B$1:$AH$1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CH4'!$B$23:$AH$23</c:f>
              <c:numCache>
                <c:formatCode>0.00</c:formatCode>
                <c:ptCount val="33"/>
              </c:numCache>
            </c:numRef>
          </c:val>
          <c:extLst>
            <c:ext xmlns:c16="http://schemas.microsoft.com/office/drawing/2014/chart" uri="{C3380CC4-5D6E-409C-BE32-E72D297353CC}">
              <c16:uniqueId val="{00000007-AEBD-4372-A2D9-6D012026ED71}"/>
            </c:ext>
          </c:extLst>
        </c:ser>
        <c:ser>
          <c:idx val="8"/>
          <c:order val="8"/>
          <c:tx>
            <c:strRef>
              <c:f>'NEW Summary 1990-2022 CH4'!$A$24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'NEW Summary 1990-2022 CH4'!$B$1:$AH$1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CH4'!$B$24:$AH$24</c:f>
              <c:numCache>
                <c:formatCode>0.00</c:formatCode>
                <c:ptCount val="33"/>
                <c:pt idx="0">
                  <c:v>13900.996674573184</c:v>
                </c:pt>
                <c:pt idx="1">
                  <c:v>14206.675259234573</c:v>
                </c:pt>
                <c:pt idx="2">
                  <c:v>14477.819502462569</c:v>
                </c:pt>
                <c:pt idx="3">
                  <c:v>14612.601113230425</c:v>
                </c:pt>
                <c:pt idx="4">
                  <c:v>14625.905100619986</c:v>
                </c:pt>
                <c:pt idx="5">
                  <c:v>14745.18292757549</c:v>
                </c:pt>
                <c:pt idx="6">
                  <c:v>15236.693612546767</c:v>
                </c:pt>
                <c:pt idx="7">
                  <c:v>15659.514242219087</c:v>
                </c:pt>
                <c:pt idx="8">
                  <c:v>15983.851460215237</c:v>
                </c:pt>
                <c:pt idx="9">
                  <c:v>15594.515089491135</c:v>
                </c:pt>
                <c:pt idx="10">
                  <c:v>14998.101999638871</c:v>
                </c:pt>
                <c:pt idx="11">
                  <c:v>15007.54676793762</c:v>
                </c:pt>
                <c:pt idx="12">
                  <c:v>14917.716653794376</c:v>
                </c:pt>
                <c:pt idx="13">
                  <c:v>14927.853096509669</c:v>
                </c:pt>
                <c:pt idx="14">
                  <c:v>14843.596780825183</c:v>
                </c:pt>
                <c:pt idx="15">
                  <c:v>14756.240896484087</c:v>
                </c:pt>
                <c:pt idx="16">
                  <c:v>14835.686501437047</c:v>
                </c:pt>
                <c:pt idx="17">
                  <c:v>14339.11793139054</c:v>
                </c:pt>
                <c:pt idx="18">
                  <c:v>14315.990844081793</c:v>
                </c:pt>
                <c:pt idx="19">
                  <c:v>14078.533217208702</c:v>
                </c:pt>
                <c:pt idx="20">
                  <c:v>13777.27409899624</c:v>
                </c:pt>
                <c:pt idx="21">
                  <c:v>13651.646917707023</c:v>
                </c:pt>
                <c:pt idx="22">
                  <c:v>14484.746365339208</c:v>
                </c:pt>
                <c:pt idx="23">
                  <c:v>14613.597794835094</c:v>
                </c:pt>
                <c:pt idx="24">
                  <c:v>14507.821470011741</c:v>
                </c:pt>
                <c:pt idx="25">
                  <c:v>15006.906791590538</c:v>
                </c:pt>
                <c:pt idx="26">
                  <c:v>15430.852381587829</c:v>
                </c:pt>
                <c:pt idx="27">
                  <c:v>15978.857926579589</c:v>
                </c:pt>
                <c:pt idx="28">
                  <c:v>16355.701333807323</c:v>
                </c:pt>
                <c:pt idx="29">
                  <c:v>15911.125521044809</c:v>
                </c:pt>
                <c:pt idx="30">
                  <c:v>16150.91073366797</c:v>
                </c:pt>
                <c:pt idx="31">
                  <c:v>16552.244158598696</c:v>
                </c:pt>
                <c:pt idx="32">
                  <c:v>16617.641373300117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BD-4372-A2D9-6D012026ED71}"/>
            </c:ext>
          </c:extLst>
        </c:ser>
        <c:ser>
          <c:idx val="9"/>
          <c:order val="9"/>
          <c:tx>
            <c:strRef>
              <c:f>'NEW Summary 1990-2022 CH4'!$A$32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'NEW Summary 1990-2022 CH4'!$B$1:$AH$1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CH4'!$B$32:$AH$32</c:f>
              <c:numCache>
                <c:formatCode>0.00</c:formatCode>
                <c:ptCount val="33"/>
                <c:pt idx="0">
                  <c:v>1545.8533528449464</c:v>
                </c:pt>
                <c:pt idx="1">
                  <c:v>1636.4310230730002</c:v>
                </c:pt>
                <c:pt idx="2">
                  <c:v>1707.4564657481867</c:v>
                </c:pt>
                <c:pt idx="3">
                  <c:v>1762.9557530360016</c:v>
                </c:pt>
                <c:pt idx="4">
                  <c:v>1814.1734518897417</c:v>
                </c:pt>
                <c:pt idx="5">
                  <c:v>1855.5442917242906</c:v>
                </c:pt>
                <c:pt idx="6">
                  <c:v>1719.7749698026582</c:v>
                </c:pt>
                <c:pt idx="7">
                  <c:v>1426.8877649365813</c:v>
                </c:pt>
                <c:pt idx="8">
                  <c:v>1491.8827066197821</c:v>
                </c:pt>
                <c:pt idx="9">
                  <c:v>1486.0762385516082</c:v>
                </c:pt>
                <c:pt idx="10">
                  <c:v>1492.2224155978661</c:v>
                </c:pt>
                <c:pt idx="11">
                  <c:v>1603.7445766192591</c:v>
                </c:pt>
                <c:pt idx="12">
                  <c:v>1692.1246573240251</c:v>
                </c:pt>
                <c:pt idx="13">
                  <c:v>1700.3052738968463</c:v>
                </c:pt>
                <c:pt idx="14">
                  <c:v>1420.9324544530457</c:v>
                </c:pt>
                <c:pt idx="15">
                  <c:v>1228.15555229443</c:v>
                </c:pt>
                <c:pt idx="16">
                  <c:v>1268.0818552765479</c:v>
                </c:pt>
                <c:pt idx="17">
                  <c:v>782.83904014983625</c:v>
                </c:pt>
                <c:pt idx="18">
                  <c:v>630.21017276085081</c:v>
                </c:pt>
                <c:pt idx="19">
                  <c:v>431.69157377010276</c:v>
                </c:pt>
                <c:pt idx="20">
                  <c:v>425.40906981020265</c:v>
                </c:pt>
                <c:pt idx="21">
                  <c:v>538.80608050973137</c:v>
                </c:pt>
                <c:pt idx="22">
                  <c:v>442.58738467425377</c:v>
                </c:pt>
                <c:pt idx="23">
                  <c:v>611.44610004247147</c:v>
                </c:pt>
                <c:pt idx="24">
                  <c:v>807.73786175188786</c:v>
                </c:pt>
                <c:pt idx="25">
                  <c:v>878.01111362240601</c:v>
                </c:pt>
                <c:pt idx="26">
                  <c:v>886.27802152745403</c:v>
                </c:pt>
                <c:pt idx="27">
                  <c:v>843.96494252186972</c:v>
                </c:pt>
                <c:pt idx="28">
                  <c:v>801.12459321027575</c:v>
                </c:pt>
                <c:pt idx="29">
                  <c:v>755.05657175028546</c:v>
                </c:pt>
                <c:pt idx="30">
                  <c:v>735.8573384808841</c:v>
                </c:pt>
                <c:pt idx="31">
                  <c:v>679.87840375170606</c:v>
                </c:pt>
                <c:pt idx="32">
                  <c:v>720.41640230172322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EBD-4372-A2D9-6D012026E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561856"/>
        <c:axId val="227563392"/>
      </c:barChart>
      <c:catAx>
        <c:axId val="2275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7563392"/>
        <c:crosses val="autoZero"/>
        <c:auto val="1"/>
        <c:lblAlgn val="ctr"/>
        <c:lblOffset val="100"/>
        <c:noMultiLvlLbl val="0"/>
      </c:catAx>
      <c:valAx>
        <c:axId val="227563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IE" sz="1600"/>
                  <a:t>kt CO</a:t>
                </a:r>
                <a:r>
                  <a:rPr lang="en-IE" sz="1600" baseline="-25000"/>
                  <a:t>2</a:t>
                </a:r>
                <a:r>
                  <a:rPr lang="en-IE" sz="1600"/>
                  <a:t> equivalent</a:t>
                </a:r>
              </a:p>
            </c:rich>
          </c:tx>
          <c:layout>
            <c:manualLayout>
              <c:xMode val="edge"/>
              <c:yMode val="edge"/>
              <c:x val="1.0915605522113531E-2"/>
              <c:y val="0.302832523088843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7561856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2022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1381302433430722"/>
                  <c:y val="4.424129171477274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49-49BE-9763-407BD6A97C07}"/>
                </c:ext>
              </c:extLst>
            </c:dLbl>
            <c:dLbl>
              <c:idx val="1"/>
              <c:layout>
                <c:manualLayout>
                  <c:x val="0.18371484840479446"/>
                  <c:y val="2.356003184536033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49-49BE-9763-407BD6A97C07}"/>
                </c:ext>
              </c:extLst>
            </c:dLbl>
            <c:dLbl>
              <c:idx val="2"/>
              <c:layout>
                <c:manualLayout>
                  <c:x val="0.3061217290021323"/>
                  <c:y val="0.2743101831243214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49-49BE-9763-407BD6A97C07}"/>
                </c:ext>
              </c:extLst>
            </c:dLbl>
            <c:dLbl>
              <c:idx val="3"/>
              <c:layout>
                <c:manualLayout>
                  <c:x val="0.26597255439736961"/>
                  <c:y val="0.1189847418335516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49-49BE-9763-407BD6A97C07}"/>
                </c:ext>
              </c:extLst>
            </c:dLbl>
            <c:dLbl>
              <c:idx val="4"/>
              <c:layout>
                <c:manualLayout>
                  <c:x val="-0.44244268867628761"/>
                  <c:y val="0.4152718009604231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49-49BE-9763-407BD6A97C07}"/>
                </c:ext>
              </c:extLst>
            </c:dLbl>
            <c:dLbl>
              <c:idx val="5"/>
              <c:layout>
                <c:manualLayout>
                  <c:x val="0.33160053320743166"/>
                  <c:y val="0.4114652746864821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49-49BE-9763-407BD6A97C07}"/>
                </c:ext>
              </c:extLst>
            </c:dLbl>
            <c:dLbl>
              <c:idx val="6"/>
              <c:layout>
                <c:manualLayout>
                  <c:x val="-0.42003934974932"/>
                  <c:y val="0.1775969442493576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49-49BE-9763-407BD6A97C07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49-49BE-9763-407BD6A97C07}"/>
                </c:ext>
              </c:extLst>
            </c:dLbl>
            <c:dLbl>
              <c:idx val="8"/>
              <c:layout>
                <c:manualLayout>
                  <c:x val="-1.0396360564339556E-2"/>
                  <c:y val="-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49-49BE-9763-407BD6A97C07}"/>
                </c:ext>
              </c:extLst>
            </c:dLbl>
            <c:dLbl>
              <c:idx val="9"/>
              <c:layout>
                <c:manualLayout>
                  <c:x val="-0.14886853278243131"/>
                  <c:y val="4.717221212286121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49-49BE-9763-407BD6A97C0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1990-2022 CH4'!$A$2,'NEW Summary 1990-2022 CH4'!$A$7,'NEW Summary 1990-2022 CH4'!$A$8,'NEW Summary 1990-2022 CH4'!$A$9,'NEW Summary 1990-2022 CH4'!$A$10,'NEW Summary 1990-2022 CH4'!$A$11,'NEW Summary 1990-2022 CH4'!$A$17,'NEW Summary 1990-2022 CH4'!$A$23,'NEW Summary 1990-2022 CH4'!$A$24,'NEW Summary 1990-2022 CH4'!$A$32)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1990-2022 CH4'!$AH$2,'NEW Summary 1990-2022 CH4'!$AH$7,'NEW Summary 1990-2022 CH4'!$AH$8,'NEW Summary 1990-2022 CH4'!$AH$9,'NEW Summary 1990-2022 CH4'!$AH$10,'NEW Summary 1990-2022 CH4'!$AH$11,'NEW Summary 1990-2022 CH4'!$AH$17,'NEW Summary 1990-2022 CH4'!$AH$23,'NEW Summary 1990-2022 CH4'!$AH$24,'NEW Summary 1990-2022 CH4'!$AH$32)</c:f>
              <c:numCache>
                <c:formatCode>0.00</c:formatCode>
                <c:ptCount val="10"/>
                <c:pt idx="0">
                  <c:v>101.25498734553749</c:v>
                </c:pt>
                <c:pt idx="1">
                  <c:v>123.89873136039165</c:v>
                </c:pt>
                <c:pt idx="2">
                  <c:v>8.1444433172416755</c:v>
                </c:pt>
                <c:pt idx="3">
                  <c:v>5.3441681423714611</c:v>
                </c:pt>
                <c:pt idx="4">
                  <c:v>6.1077879768142838</c:v>
                </c:pt>
                <c:pt idx="5">
                  <c:v>8.7311810781082055</c:v>
                </c:pt>
                <c:pt idx="8">
                  <c:v>16617.641373300117</c:v>
                </c:pt>
                <c:pt idx="9">
                  <c:v>720.41640230172322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49-49BE-9763-407BD6A97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2144048942837025"/>
                  <c:y val="-2.00501574549900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7B-4C2C-999B-EFC1291E8677}"/>
                </c:ext>
              </c:extLst>
            </c:dLbl>
            <c:dLbl>
              <c:idx val="1"/>
              <c:layout>
                <c:manualLayout>
                  <c:x val="0.21296462921510073"/>
                  <c:y val="2.028083044978027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7B-4C2C-999B-EFC1291E8677}"/>
                </c:ext>
              </c:extLst>
            </c:dLbl>
            <c:dLbl>
              <c:idx val="2"/>
              <c:layout>
                <c:manualLayout>
                  <c:x val="-0.51668340795632717"/>
                  <c:y val="0.252192141540228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7B-4C2C-999B-EFC1291E8677}"/>
                </c:ext>
              </c:extLst>
            </c:dLbl>
            <c:dLbl>
              <c:idx val="3"/>
              <c:layout>
                <c:manualLayout>
                  <c:x val="-0.52553993190992643"/>
                  <c:y val="0.4362157982666707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37639810023367"/>
                      <c:h val="9.1079552990497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87B-4C2C-999B-EFC1291E8677}"/>
                </c:ext>
              </c:extLst>
            </c:dLbl>
            <c:dLbl>
              <c:idx val="4"/>
              <c:layout>
                <c:manualLayout>
                  <c:x val="0.28392074304215942"/>
                  <c:y val="0.3938413179038354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7B-4C2C-999B-EFC1291E8677}"/>
                </c:ext>
              </c:extLst>
            </c:dLbl>
            <c:dLbl>
              <c:idx val="5"/>
              <c:layout>
                <c:manualLayout>
                  <c:x val="0.19558375840940143"/>
                  <c:y val="0.1028663186716205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7B-4C2C-999B-EFC1291E8677}"/>
                </c:ext>
              </c:extLst>
            </c:dLbl>
            <c:dLbl>
              <c:idx val="6"/>
              <c:layout>
                <c:manualLayout>
                  <c:x val="0.2295325074712582"/>
                  <c:y val="0.2418883292035877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7B-4C2C-999B-EFC1291E8677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7B-4C2C-999B-EFC1291E8677}"/>
                </c:ext>
              </c:extLst>
            </c:dLbl>
            <c:dLbl>
              <c:idx val="8"/>
              <c:layout>
                <c:manualLayout>
                  <c:x val="-0.12714140882042388"/>
                  <c:y val="-8.29612810231553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7B-4C2C-999B-EFC1291E8677}"/>
                </c:ext>
              </c:extLst>
            </c:dLbl>
            <c:dLbl>
              <c:idx val="9"/>
              <c:layout>
                <c:manualLayout>
                  <c:x val="-0.25079573710207886"/>
                  <c:y val="4.528007953915349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7B-4C2C-999B-EFC1291E867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1990-2022 CH4'!$A$2,'NEW Summary 1990-2022 CH4'!$A$7,'NEW Summary 1990-2022 CH4'!$A$8,'NEW Summary 1990-2022 CH4'!$A$9,'NEW Summary 1990-2022 CH4'!$A$10,'NEW Summary 1990-2022 CH4'!$A$11,'NEW Summary 1990-2022 CH4'!$A$17,'NEW Summary 1990-2022 CH4'!$A$23,'NEW Summary 1990-2022 CH4'!$A$24,'NEW Summary 1990-2022 CH4'!$A$32)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1990-2022 CH4'!$B$2,'NEW Summary 1990-2022 CH4'!$B$7,'NEW Summary 1990-2022 CH4'!$B$8,'NEW Summary 1990-2022 CH4'!$B$9,'NEW Summary 1990-2022 CH4'!$B$10,'NEW Summary 1990-2022 CH4'!$B$11,'NEW Summary 1990-2022 CH4'!$B$17,'NEW Summary 1990-2022 CH4'!$B$23,'NEW Summary 1990-2022 CH4'!$B$24,'NEW Summary 1990-2022 CH4'!$B$32)</c:f>
              <c:numCache>
                <c:formatCode>0.00</c:formatCode>
                <c:ptCount val="10"/>
                <c:pt idx="0">
                  <c:v>125.95361973620008</c:v>
                </c:pt>
                <c:pt idx="1">
                  <c:v>495.66196746407275</c:v>
                </c:pt>
                <c:pt idx="2">
                  <c:v>7.5961824390318133</c:v>
                </c:pt>
                <c:pt idx="3">
                  <c:v>3.6677218267272256</c:v>
                </c:pt>
                <c:pt idx="4">
                  <c:v>3.8998476385223411</c:v>
                </c:pt>
                <c:pt idx="5">
                  <c:v>54.385864705525329</c:v>
                </c:pt>
                <c:pt idx="8">
                  <c:v>13900.996674573184</c:v>
                </c:pt>
                <c:pt idx="9">
                  <c:v>1545.8533528449464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7B-4C2C-999B-EFC1291E8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1990-2022 N2O'!$A$2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'NEW Summary 1990-2022 N2O'!$B$1:$AH$1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N2O'!$B$2:$AH$2</c:f>
              <c:numCache>
                <c:formatCode>0.00</c:formatCode>
                <c:ptCount val="33"/>
                <c:pt idx="0">
                  <c:v>63.578521228892015</c:v>
                </c:pt>
                <c:pt idx="1">
                  <c:v>65.055585602839429</c:v>
                </c:pt>
                <c:pt idx="2">
                  <c:v>66.925193694283593</c:v>
                </c:pt>
                <c:pt idx="3">
                  <c:v>64.025038816511838</c:v>
                </c:pt>
                <c:pt idx="4">
                  <c:v>65.269650252142355</c:v>
                </c:pt>
                <c:pt idx="5">
                  <c:v>66.140442407773847</c:v>
                </c:pt>
                <c:pt idx="6">
                  <c:v>69.21245682160459</c:v>
                </c:pt>
                <c:pt idx="7">
                  <c:v>69.096633233480986</c:v>
                </c:pt>
                <c:pt idx="8">
                  <c:v>66.852625302468041</c:v>
                </c:pt>
                <c:pt idx="9">
                  <c:v>68.468543727622432</c:v>
                </c:pt>
                <c:pt idx="10">
                  <c:v>68.443638220582585</c:v>
                </c:pt>
                <c:pt idx="11">
                  <c:v>74.474903943732087</c:v>
                </c:pt>
                <c:pt idx="12">
                  <c:v>83.880509893563541</c:v>
                </c:pt>
                <c:pt idx="13">
                  <c:v>92.943104066463022</c:v>
                </c:pt>
                <c:pt idx="14">
                  <c:v>81.396275308679762</c:v>
                </c:pt>
                <c:pt idx="15">
                  <c:v>89.168434790301262</c:v>
                </c:pt>
                <c:pt idx="16">
                  <c:v>96.689458591628082</c:v>
                </c:pt>
                <c:pt idx="17">
                  <c:v>102.36103126576909</c:v>
                </c:pt>
                <c:pt idx="18">
                  <c:v>128.12047848377867</c:v>
                </c:pt>
                <c:pt idx="19">
                  <c:v>123.12346870899715</c:v>
                </c:pt>
                <c:pt idx="20">
                  <c:v>128.05183312366159</c:v>
                </c:pt>
                <c:pt idx="21">
                  <c:v>116.89260926371303</c:v>
                </c:pt>
                <c:pt idx="22">
                  <c:v>119.37313712491625</c:v>
                </c:pt>
                <c:pt idx="23">
                  <c:v>110.53684397350212</c:v>
                </c:pt>
                <c:pt idx="24">
                  <c:v>110.47881522365346</c:v>
                </c:pt>
                <c:pt idx="25">
                  <c:v>108.59349354788178</c:v>
                </c:pt>
                <c:pt idx="26">
                  <c:v>124.05794273076164</c:v>
                </c:pt>
                <c:pt idx="27">
                  <c:v>124.82922125981089</c:v>
                </c:pt>
                <c:pt idx="28">
                  <c:v>126.18589607695299</c:v>
                </c:pt>
                <c:pt idx="29">
                  <c:v>123.76618812709205</c:v>
                </c:pt>
                <c:pt idx="30">
                  <c:v>110.10641915137106</c:v>
                </c:pt>
                <c:pt idx="31">
                  <c:v>95.502125661475304</c:v>
                </c:pt>
                <c:pt idx="32">
                  <c:v>102.56465482770844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6-4401-83BB-AC9947D4ABE5}"/>
            </c:ext>
          </c:extLst>
        </c:ser>
        <c:ser>
          <c:idx val="1"/>
          <c:order val="1"/>
          <c:tx>
            <c:strRef>
              <c:f>'NEW Summary 1990-2022 N2O'!$A$7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'NEW Summary 1990-2022 N2O'!$B$1:$AH$1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N2O'!$B$7:$AH$7</c:f>
              <c:numCache>
                <c:formatCode>0.00</c:formatCode>
                <c:ptCount val="33"/>
                <c:pt idx="0">
                  <c:v>25.995620593817858</c:v>
                </c:pt>
                <c:pt idx="1">
                  <c:v>25.770828001016774</c:v>
                </c:pt>
                <c:pt idx="2">
                  <c:v>22.152087559926382</c:v>
                </c:pt>
                <c:pt idx="3">
                  <c:v>21.910493810148008</c:v>
                </c:pt>
                <c:pt idx="4">
                  <c:v>20.605731109030614</c:v>
                </c:pt>
                <c:pt idx="5">
                  <c:v>19.430083786395027</c:v>
                </c:pt>
                <c:pt idx="6">
                  <c:v>20.097231270006137</c:v>
                </c:pt>
                <c:pt idx="7">
                  <c:v>18.733793257776963</c:v>
                </c:pt>
                <c:pt idx="8">
                  <c:v>20.118700899747431</c:v>
                </c:pt>
                <c:pt idx="9">
                  <c:v>17.940848600614892</c:v>
                </c:pt>
                <c:pt idx="10">
                  <c:v>17.930656067028064</c:v>
                </c:pt>
                <c:pt idx="11">
                  <c:v>18.227016869897124</c:v>
                </c:pt>
                <c:pt idx="12">
                  <c:v>18.275769402711212</c:v>
                </c:pt>
                <c:pt idx="13">
                  <c:v>18.294983865995381</c:v>
                </c:pt>
                <c:pt idx="14">
                  <c:v>18.337278355182228</c:v>
                </c:pt>
                <c:pt idx="15">
                  <c:v>19.442995084597747</c:v>
                </c:pt>
                <c:pt idx="16">
                  <c:v>18.992834404252459</c:v>
                </c:pt>
                <c:pt idx="17">
                  <c:v>18.91602190925186</c:v>
                </c:pt>
                <c:pt idx="18">
                  <c:v>20.496789808312606</c:v>
                </c:pt>
                <c:pt idx="19">
                  <c:v>20.881870977670111</c:v>
                </c:pt>
                <c:pt idx="20">
                  <c:v>20.862892872461483</c:v>
                </c:pt>
                <c:pt idx="21">
                  <c:v>18.210159756418328</c:v>
                </c:pt>
                <c:pt idx="22">
                  <c:v>17.288117813430713</c:v>
                </c:pt>
                <c:pt idx="23">
                  <c:v>17.098450660075038</c:v>
                </c:pt>
                <c:pt idx="24">
                  <c:v>15.195595928159515</c:v>
                </c:pt>
                <c:pt idx="25">
                  <c:v>16.48120198154546</c:v>
                </c:pt>
                <c:pt idx="26">
                  <c:v>17.151349781447145</c:v>
                </c:pt>
                <c:pt idx="27">
                  <c:v>15.613254792093016</c:v>
                </c:pt>
                <c:pt idx="28">
                  <c:v>16.740411972405067</c:v>
                </c:pt>
                <c:pt idx="29">
                  <c:v>15.73746860339905</c:v>
                </c:pt>
                <c:pt idx="30">
                  <c:v>17.180847169447063</c:v>
                </c:pt>
                <c:pt idx="31">
                  <c:v>16.102718882211061</c:v>
                </c:pt>
                <c:pt idx="32">
                  <c:v>13.650691909054913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76-4401-83BB-AC9947D4ABE5}"/>
            </c:ext>
          </c:extLst>
        </c:ser>
        <c:ser>
          <c:idx val="2"/>
          <c:order val="2"/>
          <c:tx>
            <c:strRef>
              <c:f>'NEW Summary 1990-2022 N2O'!$A$8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'NEW Summary 1990-2022 N2O'!$B$1:$AH$1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N2O'!$B$8:$AH$8</c:f>
              <c:numCache>
                <c:formatCode>0.00</c:formatCode>
                <c:ptCount val="33"/>
                <c:pt idx="0">
                  <c:v>11.317040112295214</c:v>
                </c:pt>
                <c:pt idx="1">
                  <c:v>11.387187317658302</c:v>
                </c:pt>
                <c:pt idx="2">
                  <c:v>9.7732694251995973</c:v>
                </c:pt>
                <c:pt idx="3">
                  <c:v>10.255140670358397</c:v>
                </c:pt>
                <c:pt idx="4">
                  <c:v>10.252157148950351</c:v>
                </c:pt>
                <c:pt idx="5">
                  <c:v>10.414751399634552</c:v>
                </c:pt>
                <c:pt idx="6">
                  <c:v>10.965701436914856</c:v>
                </c:pt>
                <c:pt idx="7">
                  <c:v>11.274587966311461</c:v>
                </c:pt>
                <c:pt idx="8">
                  <c:v>11.859027366768476</c:v>
                </c:pt>
                <c:pt idx="9">
                  <c:v>12.032090278773801</c:v>
                </c:pt>
                <c:pt idx="10">
                  <c:v>13.999655234881979</c:v>
                </c:pt>
                <c:pt idx="11">
                  <c:v>14.532875942336196</c:v>
                </c:pt>
                <c:pt idx="12">
                  <c:v>13.862708300946101</c:v>
                </c:pt>
                <c:pt idx="13">
                  <c:v>14.314528661168682</c:v>
                </c:pt>
                <c:pt idx="14">
                  <c:v>15.462047977115285</c:v>
                </c:pt>
                <c:pt idx="15">
                  <c:v>17.50192183625326</c:v>
                </c:pt>
                <c:pt idx="16">
                  <c:v>16.384691505298299</c:v>
                </c:pt>
                <c:pt idx="17">
                  <c:v>15.856086700822571</c:v>
                </c:pt>
                <c:pt idx="18">
                  <c:v>14.658058323088305</c:v>
                </c:pt>
                <c:pt idx="19">
                  <c:v>12.150506391815387</c:v>
                </c:pt>
                <c:pt idx="20">
                  <c:v>12.684519420376459</c:v>
                </c:pt>
                <c:pt idx="21">
                  <c:v>10.801926604648127</c:v>
                </c:pt>
                <c:pt idx="22">
                  <c:v>9.9420423024684172</c:v>
                </c:pt>
                <c:pt idx="23">
                  <c:v>10.242838778850919</c:v>
                </c:pt>
                <c:pt idx="24">
                  <c:v>11.826360668090942</c:v>
                </c:pt>
                <c:pt idx="25">
                  <c:v>11.727852861714894</c:v>
                </c:pt>
                <c:pt idx="26">
                  <c:v>11.327576698038049</c:v>
                </c:pt>
                <c:pt idx="27">
                  <c:v>12.099020531828831</c:v>
                </c:pt>
                <c:pt idx="28">
                  <c:v>12.539221577219189</c:v>
                </c:pt>
                <c:pt idx="29">
                  <c:v>11.704069192319873</c:v>
                </c:pt>
                <c:pt idx="30">
                  <c:v>11.341099754833483</c:v>
                </c:pt>
                <c:pt idx="31">
                  <c:v>10.963321118452422</c:v>
                </c:pt>
                <c:pt idx="32">
                  <c:v>10.762254183432983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76-4401-83BB-AC9947D4ABE5}"/>
            </c:ext>
          </c:extLst>
        </c:ser>
        <c:ser>
          <c:idx val="3"/>
          <c:order val="3"/>
          <c:tx>
            <c:strRef>
              <c:f>'NEW Summary 1990-2022 N2O'!$A$9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'NEW Summary 1990-2022 N2O'!$B$1:$AH$1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N2O'!$B$9:$AH$9</c:f>
              <c:numCache>
                <c:formatCode>0.00</c:formatCode>
                <c:ptCount val="33"/>
                <c:pt idx="0">
                  <c:v>1.9748804731104836</c:v>
                </c:pt>
                <c:pt idx="1">
                  <c:v>1.9661845303614476</c:v>
                </c:pt>
                <c:pt idx="2">
                  <c:v>1.9136353019758741</c:v>
                </c:pt>
                <c:pt idx="3">
                  <c:v>1.8325458587633645</c:v>
                </c:pt>
                <c:pt idx="4">
                  <c:v>1.9883641124181661</c:v>
                </c:pt>
                <c:pt idx="5">
                  <c:v>1.9282115568687923</c:v>
                </c:pt>
                <c:pt idx="6">
                  <c:v>1.6617397024915268</c:v>
                </c:pt>
                <c:pt idx="7">
                  <c:v>1.6430732537963726</c:v>
                </c:pt>
                <c:pt idx="8">
                  <c:v>1.5500147884187017</c:v>
                </c:pt>
                <c:pt idx="9">
                  <c:v>1.5684099346343263</c:v>
                </c:pt>
                <c:pt idx="10">
                  <c:v>1.5091133798643495</c:v>
                </c:pt>
                <c:pt idx="11">
                  <c:v>1.4474514538896945</c:v>
                </c:pt>
                <c:pt idx="12">
                  <c:v>1.3707699542126441</c:v>
                </c:pt>
                <c:pt idx="13">
                  <c:v>1.7422785314010507</c:v>
                </c:pt>
                <c:pt idx="14">
                  <c:v>1.6109499025519594</c:v>
                </c:pt>
                <c:pt idx="15">
                  <c:v>1.6279719494094183</c:v>
                </c:pt>
                <c:pt idx="16">
                  <c:v>1.5726007570206952</c:v>
                </c:pt>
                <c:pt idx="17">
                  <c:v>1.6853837007063639</c:v>
                </c:pt>
                <c:pt idx="18">
                  <c:v>1.933000011668649</c:v>
                </c:pt>
                <c:pt idx="19">
                  <c:v>1.190605679123546</c:v>
                </c:pt>
                <c:pt idx="20">
                  <c:v>1.1982793992195826</c:v>
                </c:pt>
                <c:pt idx="21">
                  <c:v>1.2074544612823059</c:v>
                </c:pt>
                <c:pt idx="22">
                  <c:v>1.2650319156465684</c:v>
                </c:pt>
                <c:pt idx="23">
                  <c:v>1.4007930320321225</c:v>
                </c:pt>
                <c:pt idx="24">
                  <c:v>1.4080116385833359</c:v>
                </c:pt>
                <c:pt idx="25">
                  <c:v>1.2036493885103849</c:v>
                </c:pt>
                <c:pt idx="26">
                  <c:v>1.2101251105638544</c:v>
                </c:pt>
                <c:pt idx="27">
                  <c:v>1.1008713985670406</c:v>
                </c:pt>
                <c:pt idx="28">
                  <c:v>1.083630923329115</c:v>
                </c:pt>
                <c:pt idx="29">
                  <c:v>0.95031595494072174</c:v>
                </c:pt>
                <c:pt idx="30">
                  <c:v>0.86124871069059661</c:v>
                </c:pt>
                <c:pt idx="31">
                  <c:v>1.0214787595744688</c:v>
                </c:pt>
                <c:pt idx="32">
                  <c:v>1.0624335988112434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76-4401-83BB-AC9947D4ABE5}"/>
            </c:ext>
          </c:extLst>
        </c:ser>
        <c:ser>
          <c:idx val="4"/>
          <c:order val="4"/>
          <c:tx>
            <c:strRef>
              <c:f>'NEW Summary 1990-2022 N2O'!$A$10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'NEW Summary 1990-2022 N2O'!$B$1:$AH$1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N2O'!$B$10:$AH$10</c:f>
              <c:numCache>
                <c:formatCode>0.00</c:formatCode>
                <c:ptCount val="33"/>
                <c:pt idx="0">
                  <c:v>2.3756634768635254</c:v>
                </c:pt>
                <c:pt idx="1">
                  <c:v>2.2602407816459951</c:v>
                </c:pt>
                <c:pt idx="2">
                  <c:v>1.9244861041717285</c:v>
                </c:pt>
                <c:pt idx="3">
                  <c:v>1.8144037299899407</c:v>
                </c:pt>
                <c:pt idx="4">
                  <c:v>1.7729105132326919</c:v>
                </c:pt>
                <c:pt idx="5">
                  <c:v>1.5902263353911497</c:v>
                </c:pt>
                <c:pt idx="6">
                  <c:v>1.5230944999900053</c:v>
                </c:pt>
                <c:pt idx="7">
                  <c:v>1.3710126807560714</c:v>
                </c:pt>
                <c:pt idx="8">
                  <c:v>1.1930440702572913</c:v>
                </c:pt>
                <c:pt idx="9">
                  <c:v>1.1935647395754116</c:v>
                </c:pt>
                <c:pt idx="10">
                  <c:v>1.1774646014683292</c:v>
                </c:pt>
                <c:pt idx="11">
                  <c:v>1.1490289576793185</c:v>
                </c:pt>
                <c:pt idx="12">
                  <c:v>1.0813838024749829</c:v>
                </c:pt>
                <c:pt idx="13">
                  <c:v>1.0050457871094898</c:v>
                </c:pt>
                <c:pt idx="14">
                  <c:v>0.92165295549013404</c:v>
                </c:pt>
                <c:pt idx="15">
                  <c:v>0.9347671680131836</c:v>
                </c:pt>
                <c:pt idx="16">
                  <c:v>0.87227340165727807</c:v>
                </c:pt>
                <c:pt idx="17">
                  <c:v>0.813108836937254</c:v>
                </c:pt>
                <c:pt idx="18">
                  <c:v>0.84014473763922803</c:v>
                </c:pt>
                <c:pt idx="19">
                  <c:v>0.97365858092974844</c:v>
                </c:pt>
                <c:pt idx="20">
                  <c:v>0.89288755296832367</c:v>
                </c:pt>
                <c:pt idx="21">
                  <c:v>0.9110465249693257</c:v>
                </c:pt>
                <c:pt idx="22">
                  <c:v>0.98740087053405923</c:v>
                </c:pt>
                <c:pt idx="23">
                  <c:v>1.3302865967089541</c:v>
                </c:pt>
                <c:pt idx="24">
                  <c:v>1.3536910591836777</c:v>
                </c:pt>
                <c:pt idx="25">
                  <c:v>1.1735868382114194</c:v>
                </c:pt>
                <c:pt idx="26">
                  <c:v>1.4759512649059716</c:v>
                </c:pt>
                <c:pt idx="27">
                  <c:v>1.3369924646520475</c:v>
                </c:pt>
                <c:pt idx="28">
                  <c:v>1.3314087812355284</c:v>
                </c:pt>
                <c:pt idx="29">
                  <c:v>1.2131425941402971</c:v>
                </c:pt>
                <c:pt idx="30">
                  <c:v>1.1877269298636357</c:v>
                </c:pt>
                <c:pt idx="31">
                  <c:v>1.1804229866138101</c:v>
                </c:pt>
                <c:pt idx="32">
                  <c:v>1.220957833769891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76-4401-83BB-AC9947D4ABE5}"/>
            </c:ext>
          </c:extLst>
        </c:ser>
        <c:ser>
          <c:idx val="5"/>
          <c:order val="5"/>
          <c:tx>
            <c:strRef>
              <c:f>'NEW Summary 1990-2022 N2O'!$A$11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'NEW Summary 1990-2022 N2O'!$B$1:$AH$1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N2O'!$B$11:$AH$11</c:f>
              <c:numCache>
                <c:formatCode>0.00</c:formatCode>
                <c:ptCount val="33"/>
                <c:pt idx="0">
                  <c:v>59.301175018050259</c:v>
                </c:pt>
                <c:pt idx="1">
                  <c:v>59.747692295013962</c:v>
                </c:pt>
                <c:pt idx="2">
                  <c:v>71.826985789398975</c:v>
                </c:pt>
                <c:pt idx="3">
                  <c:v>88.23042521785581</c:v>
                </c:pt>
                <c:pt idx="4">
                  <c:v>117.66525782249646</c:v>
                </c:pt>
                <c:pt idx="5">
                  <c:v>157.6326405559748</c:v>
                </c:pt>
                <c:pt idx="6">
                  <c:v>235.63813675544588</c:v>
                </c:pt>
                <c:pt idx="7">
                  <c:v>293.54113369759966</c:v>
                </c:pt>
                <c:pt idx="8">
                  <c:v>360.31850030312683</c:v>
                </c:pt>
                <c:pt idx="9">
                  <c:v>151.05847455425314</c:v>
                </c:pt>
                <c:pt idx="10">
                  <c:v>163.37554146398068</c:v>
                </c:pt>
                <c:pt idx="11">
                  <c:v>169.24684771288878</c:v>
                </c:pt>
                <c:pt idx="12">
                  <c:v>165.23665134970113</c:v>
                </c:pt>
                <c:pt idx="13">
                  <c:v>159.84456827896176</c:v>
                </c:pt>
                <c:pt idx="14">
                  <c:v>158.01655392157093</c:v>
                </c:pt>
                <c:pt idx="15">
                  <c:v>153.93461379692161</c:v>
                </c:pt>
                <c:pt idx="16">
                  <c:v>149.77776831827421</c:v>
                </c:pt>
                <c:pt idx="17">
                  <c:v>140.54641325127915</c:v>
                </c:pt>
                <c:pt idx="18">
                  <c:v>105.94221240503771</c:v>
                </c:pt>
                <c:pt idx="19">
                  <c:v>96.459801793939661</c:v>
                </c:pt>
                <c:pt idx="20">
                  <c:v>90.323631888500131</c:v>
                </c:pt>
                <c:pt idx="21">
                  <c:v>90.318455943087173</c:v>
                </c:pt>
                <c:pt idx="22">
                  <c:v>89.193263599485533</c:v>
                </c:pt>
                <c:pt idx="23">
                  <c:v>93.501313141975587</c:v>
                </c:pt>
                <c:pt idx="24">
                  <c:v>97.756127525377778</c:v>
                </c:pt>
                <c:pt idx="25">
                  <c:v>104.91391680118053</c:v>
                </c:pt>
                <c:pt idx="26">
                  <c:v>112.73017448417976</c:v>
                </c:pt>
                <c:pt idx="27">
                  <c:v>113.42864695431986</c:v>
                </c:pt>
                <c:pt idx="28">
                  <c:v>118.1072221338982</c:v>
                </c:pt>
                <c:pt idx="29">
                  <c:v>121.45009326682012</c:v>
                </c:pt>
                <c:pt idx="30">
                  <c:v>106.98919941611649</c:v>
                </c:pt>
                <c:pt idx="31">
                  <c:v>115.87960986056441</c:v>
                </c:pt>
                <c:pt idx="32">
                  <c:v>122.14677294965441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76-4401-83BB-AC9947D4ABE5}"/>
            </c:ext>
          </c:extLst>
        </c:ser>
        <c:ser>
          <c:idx val="6"/>
          <c:order val="6"/>
          <c:tx>
            <c:strRef>
              <c:f>'NEW Summary 1990-2022 N2O'!$A$17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'NEW Summary 1990-2022 N2O'!$B$1:$AH$1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N2O'!$B$17:$AH$17</c:f>
              <c:numCache>
                <c:formatCode>0.00</c:formatCode>
                <c:ptCount val="33"/>
                <c:pt idx="0">
                  <c:v>912.97110999999995</c:v>
                </c:pt>
                <c:pt idx="1">
                  <c:v>722.54131500000005</c:v>
                </c:pt>
                <c:pt idx="2">
                  <c:v>722.77027500000008</c:v>
                </c:pt>
                <c:pt idx="3">
                  <c:v>722.92609500000003</c:v>
                </c:pt>
                <c:pt idx="4">
                  <c:v>723.01990500000011</c:v>
                </c:pt>
                <c:pt idx="5">
                  <c:v>723.142335</c:v>
                </c:pt>
                <c:pt idx="6">
                  <c:v>723.33949500000006</c:v>
                </c:pt>
                <c:pt idx="7">
                  <c:v>723.64318500000002</c:v>
                </c:pt>
                <c:pt idx="8">
                  <c:v>723.9516450000001</c:v>
                </c:pt>
                <c:pt idx="9">
                  <c:v>724.25772000000006</c:v>
                </c:pt>
                <c:pt idx="10">
                  <c:v>724.63852500000007</c:v>
                </c:pt>
                <c:pt idx="11">
                  <c:v>530.11023999999998</c:v>
                </c:pt>
                <c:pt idx="12">
                  <c:v>280.90423999999996</c:v>
                </c:pt>
                <c:pt idx="13">
                  <c:v>31.640204999999998</c:v>
                </c:pt>
                <c:pt idx="14">
                  <c:v>32.15934</c:v>
                </c:pt>
                <c:pt idx="15">
                  <c:v>32.863709999999998</c:v>
                </c:pt>
                <c:pt idx="16">
                  <c:v>33.651554999999995</c:v>
                </c:pt>
                <c:pt idx="17">
                  <c:v>34.787610000000001</c:v>
                </c:pt>
                <c:pt idx="18">
                  <c:v>35.656545000000001</c:v>
                </c:pt>
                <c:pt idx="19">
                  <c:v>36.040529999999997</c:v>
                </c:pt>
                <c:pt idx="20">
                  <c:v>36.210660000000004</c:v>
                </c:pt>
                <c:pt idx="21">
                  <c:v>36.370454999999993</c:v>
                </c:pt>
                <c:pt idx="22">
                  <c:v>36.519914999999997</c:v>
                </c:pt>
                <c:pt idx="23">
                  <c:v>36.686865000000004</c:v>
                </c:pt>
                <c:pt idx="24">
                  <c:v>36.930929999999996</c:v>
                </c:pt>
                <c:pt idx="25">
                  <c:v>37.268009999999997</c:v>
                </c:pt>
                <c:pt idx="26">
                  <c:v>37.679819999999999</c:v>
                </c:pt>
                <c:pt idx="27">
                  <c:v>38.100375000000007</c:v>
                </c:pt>
                <c:pt idx="28">
                  <c:v>38.613150000000005</c:v>
                </c:pt>
                <c:pt idx="29">
                  <c:v>39.125924999999995</c:v>
                </c:pt>
                <c:pt idx="30">
                  <c:v>39.570329999999998</c:v>
                </c:pt>
                <c:pt idx="31">
                  <c:v>39.841425000000001</c:v>
                </c:pt>
                <c:pt idx="32">
                  <c:v>40.546590000000002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76-4401-83BB-AC9947D4ABE5}"/>
            </c:ext>
          </c:extLst>
        </c:ser>
        <c:ser>
          <c:idx val="7"/>
          <c:order val="7"/>
          <c:tx>
            <c:strRef>
              <c:f>'NEW Summary 1990-2022 N2O'!$A$23:$B$23</c:f>
              <c:strCache>
                <c:ptCount val="2"/>
                <c:pt idx="0">
                  <c:v>F-Gases</c:v>
                </c:pt>
              </c:strCache>
            </c:strRef>
          </c:tx>
          <c:invertIfNegative val="0"/>
          <c:cat>
            <c:numRef>
              <c:f>'NEW Summary 1990-2022 N2O'!$B$1:$AH$1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N2O'!$B$23:$AH$23</c:f>
              <c:numCache>
                <c:formatCode>0.00</c:formatCode>
                <c:ptCount val="33"/>
              </c:numCache>
            </c:numRef>
          </c:val>
          <c:extLst>
            <c:ext xmlns:c16="http://schemas.microsoft.com/office/drawing/2014/chart" uri="{C3380CC4-5D6E-409C-BE32-E72D297353CC}">
              <c16:uniqueId val="{00000007-E076-4401-83BB-AC9947D4ABE5}"/>
            </c:ext>
          </c:extLst>
        </c:ser>
        <c:ser>
          <c:idx val="8"/>
          <c:order val="8"/>
          <c:tx>
            <c:strRef>
              <c:f>'NEW Summary 1990-2022 N2O'!$A$24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'NEW Summary 1990-2022 N2O'!$B$1:$AH$1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N2O'!$B$24:$AH$24</c:f>
              <c:numCache>
                <c:formatCode>0.00</c:formatCode>
                <c:ptCount val="33"/>
                <c:pt idx="0">
                  <c:v>5379.5404660564809</c:v>
                </c:pt>
                <c:pt idx="1">
                  <c:v>5359.2092334929421</c:v>
                </c:pt>
                <c:pt idx="2">
                  <c:v>5286.5339623575146</c:v>
                </c:pt>
                <c:pt idx="3">
                  <c:v>5435.2757968512287</c:v>
                </c:pt>
                <c:pt idx="4">
                  <c:v>5638.5824595389495</c:v>
                </c:pt>
                <c:pt idx="5">
                  <c:v>5874.9061276282318</c:v>
                </c:pt>
                <c:pt idx="6">
                  <c:v>5890.1174374606271</c:v>
                </c:pt>
                <c:pt idx="7">
                  <c:v>5743.8446997192714</c:v>
                </c:pt>
                <c:pt idx="8">
                  <c:v>6081.6362037426197</c:v>
                </c:pt>
                <c:pt idx="9">
                  <c:v>6073.7334404957692</c:v>
                </c:pt>
                <c:pt idx="10">
                  <c:v>5805.7086130392709</c:v>
                </c:pt>
                <c:pt idx="11">
                  <c:v>5580.8064571530049</c:v>
                </c:pt>
                <c:pt idx="12">
                  <c:v>5539.3197323510212</c:v>
                </c:pt>
                <c:pt idx="13">
                  <c:v>5720.1361082203357</c:v>
                </c:pt>
                <c:pt idx="14">
                  <c:v>5582.2851752374563</c:v>
                </c:pt>
                <c:pt idx="15">
                  <c:v>5487.0996750174927</c:v>
                </c:pt>
                <c:pt idx="16">
                  <c:v>5419.3563088182227</c:v>
                </c:pt>
                <c:pt idx="17">
                  <c:v>5194.8359568380847</c:v>
                </c:pt>
                <c:pt idx="18">
                  <c:v>5090.3598857438528</c:v>
                </c:pt>
                <c:pt idx="19">
                  <c:v>4953.3372674016528</c:v>
                </c:pt>
                <c:pt idx="20">
                  <c:v>5189.9949075312379</c:v>
                </c:pt>
                <c:pt idx="21">
                  <c:v>4801.0966666858594</c:v>
                </c:pt>
                <c:pt idx="22">
                  <c:v>5005.7210483653598</c:v>
                </c:pt>
                <c:pt idx="23">
                  <c:v>5379.8308561500244</c:v>
                </c:pt>
                <c:pt idx="24">
                  <c:v>5149.4321247567314</c:v>
                </c:pt>
                <c:pt idx="25">
                  <c:v>5192.9821269019212</c:v>
                </c:pt>
                <c:pt idx="26">
                  <c:v>5264.9069667757076</c:v>
                </c:pt>
                <c:pt idx="27">
                  <c:v>5550.9236599237929</c:v>
                </c:pt>
                <c:pt idx="28">
                  <c:v>5865.7143761154839</c:v>
                </c:pt>
                <c:pt idx="29">
                  <c:v>5496.4918890717081</c:v>
                </c:pt>
                <c:pt idx="30">
                  <c:v>5526.4750366931958</c:v>
                </c:pt>
                <c:pt idx="31">
                  <c:v>5751.9473517747183</c:v>
                </c:pt>
                <c:pt idx="32">
                  <c:v>5318.8462929954294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76-4401-83BB-AC9947D4ABE5}"/>
            </c:ext>
          </c:extLst>
        </c:ser>
        <c:ser>
          <c:idx val="9"/>
          <c:order val="9"/>
          <c:tx>
            <c:strRef>
              <c:f>'NEW Summary 1990-2022 N2O'!$A$32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'NEW Summary 1990-2022 N2O'!$B$1:$AH$1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N2O'!$B$32:$AH$32</c:f>
              <c:numCache>
                <c:formatCode>0.00</c:formatCode>
                <c:ptCount val="33"/>
                <c:pt idx="0">
                  <c:v>67.798219542501926</c:v>
                </c:pt>
                <c:pt idx="1">
                  <c:v>67.593379996960834</c:v>
                </c:pt>
                <c:pt idx="2">
                  <c:v>68.744773992710961</c:v>
                </c:pt>
                <c:pt idx="3">
                  <c:v>68.533637276454499</c:v>
                </c:pt>
                <c:pt idx="4">
                  <c:v>66.968568190431156</c:v>
                </c:pt>
                <c:pt idx="5">
                  <c:v>66.056218248249593</c:v>
                </c:pt>
                <c:pt idx="6">
                  <c:v>66.502794530335024</c:v>
                </c:pt>
                <c:pt idx="7">
                  <c:v>67.663801775746379</c:v>
                </c:pt>
                <c:pt idx="8">
                  <c:v>70.068946229378355</c:v>
                </c:pt>
                <c:pt idx="9">
                  <c:v>72.795580492591327</c:v>
                </c:pt>
                <c:pt idx="10">
                  <c:v>74.414641337540729</c:v>
                </c:pt>
                <c:pt idx="11">
                  <c:v>77.925850290297277</c:v>
                </c:pt>
                <c:pt idx="12">
                  <c:v>80.595206487177251</c:v>
                </c:pt>
                <c:pt idx="13">
                  <c:v>82.404242416794659</c:v>
                </c:pt>
                <c:pt idx="14">
                  <c:v>92.235364201452057</c:v>
                </c:pt>
                <c:pt idx="15">
                  <c:v>97.734522290194505</c:v>
                </c:pt>
                <c:pt idx="16">
                  <c:v>95.057624932041676</c:v>
                </c:pt>
                <c:pt idx="17">
                  <c:v>96.595258205507889</c:v>
                </c:pt>
                <c:pt idx="18">
                  <c:v>102.13518254178297</c:v>
                </c:pt>
                <c:pt idx="19">
                  <c:v>102.80267555534151</c:v>
                </c:pt>
                <c:pt idx="20">
                  <c:v>102.44985300071239</c:v>
                </c:pt>
                <c:pt idx="21">
                  <c:v>101.0997821367055</c:v>
                </c:pt>
                <c:pt idx="22">
                  <c:v>99.374715322831207</c:v>
                </c:pt>
                <c:pt idx="23">
                  <c:v>99.057901599478782</c:v>
                </c:pt>
                <c:pt idx="24">
                  <c:v>100.38326080726493</c:v>
                </c:pt>
                <c:pt idx="25">
                  <c:v>100.57320470298062</c:v>
                </c:pt>
                <c:pt idx="26">
                  <c:v>104.96304147421472</c:v>
                </c:pt>
                <c:pt idx="27">
                  <c:v>107.96976670852055</c:v>
                </c:pt>
                <c:pt idx="28">
                  <c:v>108.66103925782893</c:v>
                </c:pt>
                <c:pt idx="29">
                  <c:v>110.91401279326628</c:v>
                </c:pt>
                <c:pt idx="30">
                  <c:v>111.21644864964242</c:v>
                </c:pt>
                <c:pt idx="31">
                  <c:v>112.36335227270916</c:v>
                </c:pt>
                <c:pt idx="32">
                  <c:v>114.32896389878317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076-4401-83BB-AC9947D4A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330624"/>
        <c:axId val="216332160"/>
      </c:barChart>
      <c:catAx>
        <c:axId val="21633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6332160"/>
        <c:crosses val="autoZero"/>
        <c:auto val="1"/>
        <c:lblAlgn val="ctr"/>
        <c:lblOffset val="100"/>
        <c:noMultiLvlLbl val="0"/>
      </c:catAx>
      <c:valAx>
        <c:axId val="216332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E"/>
                  <a:t>Title</a:t>
                </a:r>
              </a:p>
            </c:rich>
          </c:tx>
          <c:layout>
            <c:manualLayout>
              <c:xMode val="edge"/>
              <c:yMode val="edge"/>
              <c:x val="8.6046676098754764E-3"/>
              <c:y val="0.2625873333644943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1633062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2022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2144048942837025"/>
                  <c:y val="-2.00501574549900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E7-43A1-8084-B89064AC2D81}"/>
                </c:ext>
              </c:extLst>
            </c:dLbl>
            <c:dLbl>
              <c:idx val="1"/>
              <c:layout>
                <c:manualLayout>
                  <c:x val="0.21296462921510073"/>
                  <c:y val="2.028083044978027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E7-43A1-8084-B89064AC2D81}"/>
                </c:ext>
              </c:extLst>
            </c:dLbl>
            <c:dLbl>
              <c:idx val="2"/>
              <c:layout>
                <c:manualLayout>
                  <c:x val="-0.51668340795632717"/>
                  <c:y val="0.252192141540228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E7-43A1-8084-B89064AC2D81}"/>
                </c:ext>
              </c:extLst>
            </c:dLbl>
            <c:dLbl>
              <c:idx val="3"/>
              <c:layout>
                <c:manualLayout>
                  <c:x val="-0.52553993190992643"/>
                  <c:y val="0.4362157982666707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37639810023367"/>
                      <c:h val="9.1079552990497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BE7-43A1-8084-B89064AC2D81}"/>
                </c:ext>
              </c:extLst>
            </c:dLbl>
            <c:dLbl>
              <c:idx val="4"/>
              <c:layout>
                <c:manualLayout>
                  <c:x val="0.28392074304215942"/>
                  <c:y val="0.3938413179038354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E7-43A1-8084-B89064AC2D81}"/>
                </c:ext>
              </c:extLst>
            </c:dLbl>
            <c:dLbl>
              <c:idx val="5"/>
              <c:layout>
                <c:manualLayout>
                  <c:x val="0.19558375840940143"/>
                  <c:y val="0.1028663186716205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E7-43A1-8084-B89064AC2D81}"/>
                </c:ext>
              </c:extLst>
            </c:dLbl>
            <c:dLbl>
              <c:idx val="6"/>
              <c:layout>
                <c:manualLayout>
                  <c:x val="0.2295325074712582"/>
                  <c:y val="0.2418883292035877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E7-43A1-8084-B89064AC2D81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E7-43A1-8084-B89064AC2D81}"/>
                </c:ext>
              </c:extLst>
            </c:dLbl>
            <c:dLbl>
              <c:idx val="8"/>
              <c:layout>
                <c:manualLayout>
                  <c:x val="-0.12714140882042388"/>
                  <c:y val="-8.29612810231553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E7-43A1-8084-B89064AC2D81}"/>
                </c:ext>
              </c:extLst>
            </c:dLbl>
            <c:dLbl>
              <c:idx val="9"/>
              <c:layout>
                <c:manualLayout>
                  <c:x val="-0.25079573710207886"/>
                  <c:y val="4.528007953915349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E7-43A1-8084-B89064AC2D8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1990-2022 N2O'!$A$2,'NEW Summary 1990-2022 N2O'!$A$7,'NEW Summary 1990-2022 N2O'!$A$8,'NEW Summary 1990-2022 N2O'!$A$9,'NEW Summary 1990-2022 N2O'!$A$10,'NEW Summary 1990-2022 N2O'!$A$11,'NEW Summary 1990-2022 N2O'!$A$17,'NEW Summary 1990-2022 N2O'!$A$23,'NEW Summary 1990-2022 N2O'!$A$24,'NEW Summary 1990-2022 N2O'!$A$32)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1990-2022 N2O'!$AH$2,'NEW Summary 1990-2022 N2O'!$AH$7,'NEW Summary 1990-2022 N2O'!$AH$8,'NEW Summary 1990-2022 N2O'!$AH$9,'NEW Summary 1990-2022 N2O'!$AH$10,'NEW Summary 1990-2022 N2O'!$AH$11,'NEW Summary 1990-2022 N2O'!$AH$17,'NEW Summary 1990-2022 N2O'!$AH$23,'NEW Summary 1990-2022 N2O'!$AH$24,'NEW Summary 1990-2022 N2O'!$AH$32)</c:f>
              <c:numCache>
                <c:formatCode>0.00</c:formatCode>
                <c:ptCount val="10"/>
                <c:pt idx="0">
                  <c:v>102.56465482770844</c:v>
                </c:pt>
                <c:pt idx="1">
                  <c:v>13.650691909054913</c:v>
                </c:pt>
                <c:pt idx="2">
                  <c:v>10.762254183432983</c:v>
                </c:pt>
                <c:pt idx="3">
                  <c:v>1.0624335988112434</c:v>
                </c:pt>
                <c:pt idx="4">
                  <c:v>1.220957833769891</c:v>
                </c:pt>
                <c:pt idx="5">
                  <c:v>122.14677294965441</c:v>
                </c:pt>
                <c:pt idx="6">
                  <c:v>40.546590000000002</c:v>
                </c:pt>
                <c:pt idx="8">
                  <c:v>5318.8462929954294</c:v>
                </c:pt>
                <c:pt idx="9">
                  <c:v>114.32896389878317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E7-43A1-8084-B89064AC2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2144048942837025"/>
                  <c:y val="-2.00501574549900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7B-4C2C-999B-EFC1291E8677}"/>
                </c:ext>
              </c:extLst>
            </c:dLbl>
            <c:dLbl>
              <c:idx val="1"/>
              <c:layout>
                <c:manualLayout>
                  <c:x val="0.21296462921510073"/>
                  <c:y val="2.028083044978027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7B-4C2C-999B-EFC1291E8677}"/>
                </c:ext>
              </c:extLst>
            </c:dLbl>
            <c:dLbl>
              <c:idx val="2"/>
              <c:layout>
                <c:manualLayout>
                  <c:x val="-0.51668340795632717"/>
                  <c:y val="0.252192141540228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7B-4C2C-999B-EFC1291E8677}"/>
                </c:ext>
              </c:extLst>
            </c:dLbl>
            <c:dLbl>
              <c:idx val="3"/>
              <c:layout>
                <c:manualLayout>
                  <c:x val="-0.52553993190992643"/>
                  <c:y val="0.4362157982666707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37639810023367"/>
                      <c:h val="9.1079552990497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87B-4C2C-999B-EFC1291E8677}"/>
                </c:ext>
              </c:extLst>
            </c:dLbl>
            <c:dLbl>
              <c:idx val="4"/>
              <c:layout>
                <c:manualLayout>
                  <c:x val="0.28392074304215942"/>
                  <c:y val="0.3938413179038354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7B-4C2C-999B-EFC1291E8677}"/>
                </c:ext>
              </c:extLst>
            </c:dLbl>
            <c:dLbl>
              <c:idx val="5"/>
              <c:layout>
                <c:manualLayout>
                  <c:x val="0.19558375840940143"/>
                  <c:y val="0.1028663186716205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7B-4C2C-999B-EFC1291E8677}"/>
                </c:ext>
              </c:extLst>
            </c:dLbl>
            <c:dLbl>
              <c:idx val="6"/>
              <c:layout>
                <c:manualLayout>
                  <c:x val="0.2295325074712582"/>
                  <c:y val="0.2418883292035877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7B-4C2C-999B-EFC1291E8677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7B-4C2C-999B-EFC1291E8677}"/>
                </c:ext>
              </c:extLst>
            </c:dLbl>
            <c:dLbl>
              <c:idx val="8"/>
              <c:layout>
                <c:manualLayout>
                  <c:x val="-0.12714140882042388"/>
                  <c:y val="-8.29612810231553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7B-4C2C-999B-EFC1291E8677}"/>
                </c:ext>
              </c:extLst>
            </c:dLbl>
            <c:dLbl>
              <c:idx val="9"/>
              <c:layout>
                <c:manualLayout>
                  <c:x val="-0.25079573710207886"/>
                  <c:y val="4.528007953915349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7B-4C2C-999B-EFC1291E867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1990-2022 N2O'!$A$2,'NEW Summary 1990-2022 N2O'!$A$7,'NEW Summary 1990-2022 N2O'!$A$8,'NEW Summary 1990-2022 N2O'!$A$9,'NEW Summary 1990-2022 N2O'!$A$10,'NEW Summary 1990-2022 N2O'!$A$11,'NEW Summary 1990-2022 N2O'!$A$17,'NEW Summary 1990-2022 N2O'!$A$23,'NEW Summary 1990-2022 N2O'!$A$24,'NEW Summary 1990-2022 N2O'!$A$32)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1990-2022 N2O'!$B$2,'NEW Summary 1990-2022 N2O'!$B$7,'NEW Summary 1990-2022 N2O'!$B$8,'NEW Summary 1990-2022 N2O'!$B$9,'NEW Summary 1990-2022 N2O'!$B$10,'NEW Summary 1990-2022 N2O'!$B$11,'NEW Summary 1990-2022 N2O'!$B$17,'NEW Summary 1990-2022 N2O'!$B$23,'NEW Summary 1990-2022 N2O'!$B$24,'NEW Summary 1990-2022 N2O'!$B$32)</c:f>
              <c:numCache>
                <c:formatCode>0.00</c:formatCode>
                <c:ptCount val="10"/>
                <c:pt idx="0">
                  <c:v>63.578521228892015</c:v>
                </c:pt>
                <c:pt idx="1">
                  <c:v>25.995620593817858</c:v>
                </c:pt>
                <c:pt idx="2">
                  <c:v>11.317040112295214</c:v>
                </c:pt>
                <c:pt idx="3">
                  <c:v>1.9748804731104836</c:v>
                </c:pt>
                <c:pt idx="4">
                  <c:v>2.3756634768635254</c:v>
                </c:pt>
                <c:pt idx="5">
                  <c:v>59.301175018050259</c:v>
                </c:pt>
                <c:pt idx="6">
                  <c:v>912.97110999999995</c:v>
                </c:pt>
                <c:pt idx="8">
                  <c:v>5379.5404660564809</c:v>
                </c:pt>
                <c:pt idx="9">
                  <c:v>67.798219542501926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7B-4C2C-999B-EFC1291E8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0061969248051054E-2"/>
          <c:y val="3.2949149716677478E-2"/>
          <c:w val="0.9120189289655262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'NON-ETS &amp; ETS'!$A$2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'NON-ETS &amp; ETS'!$B$1:$AH$1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'NON-ETS &amp; ETS'!$B$2:$AH$2</c:f>
              <c:numCache>
                <c:formatCode>0.00</c:formatCode>
                <c:ptCount val="33"/>
                <c:pt idx="15">
                  <c:v>15719.021411847914</c:v>
                </c:pt>
                <c:pt idx="16">
                  <c:v>14959.151681255073</c:v>
                </c:pt>
                <c:pt idx="17">
                  <c:v>14458.892999221416</c:v>
                </c:pt>
                <c:pt idx="18">
                  <c:v>14555.154855455741</c:v>
                </c:pt>
                <c:pt idx="19">
                  <c:v>12972.031248500442</c:v>
                </c:pt>
                <c:pt idx="20">
                  <c:v>13227.937453998806</c:v>
                </c:pt>
                <c:pt idx="21">
                  <c:v>11824.35745980615</c:v>
                </c:pt>
                <c:pt idx="22">
                  <c:v>12593.824698066823</c:v>
                </c:pt>
                <c:pt idx="23">
                  <c:v>11198.169341650571</c:v>
                </c:pt>
                <c:pt idx="24">
                  <c:v>10972.469162066225</c:v>
                </c:pt>
                <c:pt idx="25">
                  <c:v>11578.438382912645</c:v>
                </c:pt>
                <c:pt idx="26">
                  <c:v>12324.082788083524</c:v>
                </c:pt>
                <c:pt idx="27">
                  <c:v>11348.198539847215</c:v>
                </c:pt>
                <c:pt idx="28">
                  <c:v>9834.2578180070468</c:v>
                </c:pt>
                <c:pt idx="29">
                  <c:v>8603.017664601879</c:v>
                </c:pt>
                <c:pt idx="30">
                  <c:v>7952.345319434231</c:v>
                </c:pt>
                <c:pt idx="31">
                  <c:v>9513.9372657517906</c:v>
                </c:pt>
                <c:pt idx="32">
                  <c:v>9317.3401150946247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7-4026-B370-0B3BC71D96E1}"/>
            </c:ext>
          </c:extLst>
        </c:ser>
        <c:ser>
          <c:idx val="1"/>
          <c:order val="1"/>
          <c:tx>
            <c:strRef>
              <c:f>'NON-ETS &amp; ETS'!$A$7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'NON-ETS &amp; ETS'!$B$1:$AH$1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'NON-ETS &amp; ETS'!$B$7:$AH$7</c:f>
              <c:numCache>
                <c:formatCode>0.00</c:formatCode>
                <c:ptCount val="33"/>
                <c:pt idx="15">
                  <c:v>12.278</c:v>
                </c:pt>
                <c:pt idx="16">
                  <c:v>13.089</c:v>
                </c:pt>
                <c:pt idx="17">
                  <c:v>10.417243245727319</c:v>
                </c:pt>
                <c:pt idx="18">
                  <c:v>8.3070047782178875</c:v>
                </c:pt>
                <c:pt idx="19">
                  <c:v>6.8478554607194972</c:v>
                </c:pt>
                <c:pt idx="20">
                  <c:v>3.6471999415289922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D7-4026-B370-0B3BC71D96E1}"/>
            </c:ext>
          </c:extLst>
        </c:ser>
        <c:ser>
          <c:idx val="2"/>
          <c:order val="2"/>
          <c:tx>
            <c:strRef>
              <c:f>'NON-ETS &amp; ETS'!$A$8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'NON-ETS &amp; ETS'!$B$1:$AH$1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'NON-ETS &amp; ETS'!$B$8:$AH$8</c:f>
              <c:numCache>
                <c:formatCode>0.00</c:formatCode>
                <c:ptCount val="33"/>
                <c:pt idx="15">
                  <c:v>4042.0727961973371</c:v>
                </c:pt>
                <c:pt idx="16">
                  <c:v>4123.9908570655425</c:v>
                </c:pt>
                <c:pt idx="17">
                  <c:v>4122.0106194276887</c:v>
                </c:pt>
                <c:pt idx="18">
                  <c:v>3482.4003175765129</c:v>
                </c:pt>
                <c:pt idx="19">
                  <c:v>2716.5159229903684</c:v>
                </c:pt>
                <c:pt idx="20">
                  <c:v>2786.5860440435677</c:v>
                </c:pt>
                <c:pt idx="21">
                  <c:v>2728.9974418322449</c:v>
                </c:pt>
                <c:pt idx="22">
                  <c:v>2826.1718034744608</c:v>
                </c:pt>
                <c:pt idx="23">
                  <c:v>3156.2521151593978</c:v>
                </c:pt>
                <c:pt idx="24">
                  <c:v>3307.1907811662277</c:v>
                </c:pt>
                <c:pt idx="25">
                  <c:v>3381.3059166632515</c:v>
                </c:pt>
                <c:pt idx="26">
                  <c:v>3403.4662263405648</c:v>
                </c:pt>
                <c:pt idx="27">
                  <c:v>3461.9832526558444</c:v>
                </c:pt>
                <c:pt idx="28">
                  <c:v>3524.7969468818064</c:v>
                </c:pt>
                <c:pt idx="29">
                  <c:v>3450.6214636607015</c:v>
                </c:pt>
                <c:pt idx="30">
                  <c:v>3384.9195476706655</c:v>
                </c:pt>
                <c:pt idx="31">
                  <c:v>3490.4140361976706</c:v>
                </c:pt>
                <c:pt idx="32">
                  <c:v>3223.3452258661277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D7-4026-B370-0B3BC71D96E1}"/>
            </c:ext>
          </c:extLst>
        </c:ser>
        <c:ser>
          <c:idx val="3"/>
          <c:order val="3"/>
          <c:tx>
            <c:strRef>
              <c:f>'NON-ETS &amp; ETS'!$A$9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'NON-ETS &amp; ETS'!$B$1:$AH$1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'NON-ETS &amp; ETS'!$B$9:$AH$9</c:f>
              <c:numCache>
                <c:formatCode>0.00</c:formatCode>
                <c:ptCount val="33"/>
                <c:pt idx="15">
                  <c:v>64.926000000000002</c:v>
                </c:pt>
                <c:pt idx="16">
                  <c:v>63.868406999999998</c:v>
                </c:pt>
                <c:pt idx="17">
                  <c:v>70.956616544456324</c:v>
                </c:pt>
                <c:pt idx="18">
                  <c:v>33.416250088031219</c:v>
                </c:pt>
                <c:pt idx="19">
                  <c:v>31.79288140380924</c:v>
                </c:pt>
                <c:pt idx="20">
                  <c:v>31.663645199679603</c:v>
                </c:pt>
                <c:pt idx="21">
                  <c:v>28.211685933016891</c:v>
                </c:pt>
                <c:pt idx="22">
                  <c:v>30.72817312111793</c:v>
                </c:pt>
                <c:pt idx="23">
                  <c:v>29.482885860202845</c:v>
                </c:pt>
                <c:pt idx="24">
                  <c:v>24.48288777967397</c:v>
                </c:pt>
                <c:pt idx="25">
                  <c:v>26.397770096476933</c:v>
                </c:pt>
                <c:pt idx="26">
                  <c:v>28.395191724118078</c:v>
                </c:pt>
                <c:pt idx="27">
                  <c:v>30.662585578663112</c:v>
                </c:pt>
                <c:pt idx="28">
                  <c:v>50.347795046594555</c:v>
                </c:pt>
                <c:pt idx="29">
                  <c:v>47.474662917087571</c:v>
                </c:pt>
                <c:pt idx="30">
                  <c:v>51.651432186563362</c:v>
                </c:pt>
                <c:pt idx="31">
                  <c:v>55.968337263073792</c:v>
                </c:pt>
                <c:pt idx="32">
                  <c:v>55.402267849617402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D7-4026-B370-0B3BC71D96E1}"/>
            </c:ext>
          </c:extLst>
        </c:ser>
        <c:ser>
          <c:idx val="4"/>
          <c:order val="4"/>
          <c:tx>
            <c:strRef>
              <c:f>'NON-ETS &amp; ETS'!$A$10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'NON-ETS &amp; ETS'!$B$1:$AH$1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'NON-ETS &amp; ETS'!$B$10:$AH$10</c:f>
              <c:numCache>
                <c:formatCode>0.00</c:formatCode>
                <c:ptCount val="33"/>
              </c:numCache>
            </c:numRef>
          </c:val>
          <c:extLst>
            <c:ext xmlns:c16="http://schemas.microsoft.com/office/drawing/2014/chart" uri="{C3380CC4-5D6E-409C-BE32-E72D297353CC}">
              <c16:uniqueId val="{00000004-F6D7-4026-B370-0B3BC71D96E1}"/>
            </c:ext>
          </c:extLst>
        </c:ser>
        <c:ser>
          <c:idx val="5"/>
          <c:order val="5"/>
          <c:tx>
            <c:strRef>
              <c:f>'NON-ETS &amp; ETS'!$A$11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'NON-ETS &amp; ETS'!$B$1:$AH$1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'NON-ETS &amp; ETS'!$B$11:$AH$11</c:f>
              <c:numCache>
                <c:formatCode>0.00</c:formatCode>
                <c:ptCount val="33"/>
                <c:pt idx="15">
                  <c:v>5.1159999999999997</c:v>
                </c:pt>
                <c:pt idx="16">
                  <c:v>4.2716099999999999</c:v>
                </c:pt>
                <c:pt idx="17">
                  <c:v>3.101728291205335</c:v>
                </c:pt>
                <c:pt idx="18">
                  <c:v>2.9315081871496815</c:v>
                </c:pt>
                <c:pt idx="19">
                  <c:v>3.0324879905525566</c:v>
                </c:pt>
                <c:pt idx="20">
                  <c:v>4.9326153469153704</c:v>
                </c:pt>
                <c:pt idx="21">
                  <c:v>8.5287417366405105</c:v>
                </c:pt>
                <c:pt idx="22">
                  <c:v>9.7080553508898877</c:v>
                </c:pt>
                <c:pt idx="23">
                  <c:v>23.355149846903487</c:v>
                </c:pt>
                <c:pt idx="24">
                  <c:v>21.100217646433656</c:v>
                </c:pt>
                <c:pt idx="25">
                  <c:v>24.620993914885332</c:v>
                </c:pt>
                <c:pt idx="26">
                  <c:v>28.173689400289533</c:v>
                </c:pt>
                <c:pt idx="27">
                  <c:v>30.082249187303553</c:v>
                </c:pt>
                <c:pt idx="28">
                  <c:v>31.452389212324633</c:v>
                </c:pt>
                <c:pt idx="29">
                  <c:v>21.097079399149536</c:v>
                </c:pt>
                <c:pt idx="30">
                  <c:v>13.592472896120318</c:v>
                </c:pt>
                <c:pt idx="31">
                  <c:v>19.266020310428154</c:v>
                </c:pt>
                <c:pt idx="32">
                  <c:v>18.398840996326669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D7-4026-B370-0B3BC71D96E1}"/>
            </c:ext>
          </c:extLst>
        </c:ser>
        <c:ser>
          <c:idx val="6"/>
          <c:order val="6"/>
          <c:tx>
            <c:strRef>
              <c:f>'NON-ETS &amp; ETS'!$A$17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'NON-ETS &amp; ETS'!$B$1:$AH$1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'NON-ETS &amp; ETS'!$B$17:$AH$17</c:f>
              <c:numCache>
                <c:formatCode>0.00</c:formatCode>
                <c:ptCount val="33"/>
                <c:pt idx="15">
                  <c:v>2554.6837901100002</c:v>
                </c:pt>
                <c:pt idx="16">
                  <c:v>2538.7627910778574</c:v>
                </c:pt>
                <c:pt idx="17">
                  <c:v>2580.4341213620519</c:v>
                </c:pt>
                <c:pt idx="18">
                  <c:v>2302.2359797601521</c:v>
                </c:pt>
                <c:pt idx="19">
                  <c:v>1485.3521500814029</c:v>
                </c:pt>
                <c:pt idx="20">
                  <c:v>1299.0484147465625</c:v>
                </c:pt>
                <c:pt idx="21">
                  <c:v>1167.2705389694759</c:v>
                </c:pt>
                <c:pt idx="22">
                  <c:v>1391.9677990924167</c:v>
                </c:pt>
                <c:pt idx="23">
                  <c:v>1301.6950015306572</c:v>
                </c:pt>
                <c:pt idx="24">
                  <c:v>1650.4531530457709</c:v>
                </c:pt>
                <c:pt idx="25">
                  <c:v>1830.3635214124333</c:v>
                </c:pt>
                <c:pt idx="26">
                  <c:v>1968.401352033223</c:v>
                </c:pt>
                <c:pt idx="27">
                  <c:v>2039.8562560230889</c:v>
                </c:pt>
                <c:pt idx="28">
                  <c:v>2094.5489797619252</c:v>
                </c:pt>
                <c:pt idx="29">
                  <c:v>2057.6690466445225</c:v>
                </c:pt>
                <c:pt idx="30">
                  <c:v>1907.1635602316842</c:v>
                </c:pt>
                <c:pt idx="31">
                  <c:v>2256.9405207619097</c:v>
                </c:pt>
                <c:pt idx="32">
                  <c:v>2068.4103588858643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D7-4026-B370-0B3BC71D9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946624"/>
        <c:axId val="225948416"/>
      </c:barChart>
      <c:catAx>
        <c:axId val="22594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5948416"/>
        <c:crosses val="autoZero"/>
        <c:auto val="1"/>
        <c:lblAlgn val="ctr"/>
        <c:lblOffset val="100"/>
        <c:noMultiLvlLbl val="0"/>
      </c:catAx>
      <c:valAx>
        <c:axId val="225948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IE" sz="1600"/>
                  <a:t>kt CO</a:t>
                </a:r>
                <a:r>
                  <a:rPr lang="en-IE" sz="1600" baseline="-25000"/>
                  <a:t>2</a:t>
                </a:r>
                <a:r>
                  <a:rPr lang="en-IE" sz="1600"/>
                  <a:t> equivalent</a:t>
                </a:r>
              </a:p>
            </c:rich>
          </c:tx>
          <c:layout>
            <c:manualLayout>
              <c:xMode val="edge"/>
              <c:yMode val="edge"/>
              <c:x val="1.4257578436287062E-2"/>
              <c:y val="0.2391590010155236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594662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319617728804572E-2"/>
          <c:y val="3.2949149716677478E-2"/>
          <c:w val="0.93676127985086022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'NON-ETS &amp; ETS'!$A$81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'NON-ETS &amp; ETS'!$B$80:$AH$80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'NON-ETS &amp; ETS'!$B$81:$AH$81</c:f>
              <c:numCache>
                <c:formatCode>0.00</c:formatCode>
                <c:ptCount val="33"/>
                <c:pt idx="0">
                  <c:v>11334.543936802416</c:v>
                </c:pt>
                <c:pt idx="1">
                  <c:v>11784.94693048071</c:v>
                </c:pt>
                <c:pt idx="2">
                  <c:v>12440.836658191371</c:v>
                </c:pt>
                <c:pt idx="3">
                  <c:v>12461.362700169875</c:v>
                </c:pt>
                <c:pt idx="4">
                  <c:v>12797.185741974259</c:v>
                </c:pt>
                <c:pt idx="5">
                  <c:v>13482.320322811876</c:v>
                </c:pt>
                <c:pt idx="6">
                  <c:v>14202.419057457646</c:v>
                </c:pt>
                <c:pt idx="7">
                  <c:v>14857.438157197474</c:v>
                </c:pt>
                <c:pt idx="8">
                  <c:v>15223.247251743613</c:v>
                </c:pt>
                <c:pt idx="9">
                  <c:v>15921.095442406371</c:v>
                </c:pt>
                <c:pt idx="10">
                  <c:v>16202.239183785132</c:v>
                </c:pt>
                <c:pt idx="11">
                  <c:v>17490.407231801652</c:v>
                </c:pt>
                <c:pt idx="12">
                  <c:v>16493.709163559302</c:v>
                </c:pt>
                <c:pt idx="13">
                  <c:v>16545.989979932612</c:v>
                </c:pt>
                <c:pt idx="14">
                  <c:v>15418.520651993318</c:v>
                </c:pt>
                <c:pt idx="15">
                  <c:v>182.0152656574864</c:v>
                </c:pt>
                <c:pt idx="16">
                  <c:v>202.24314378179628</c:v>
                </c:pt>
                <c:pt idx="17">
                  <c:v>217.71936019052558</c:v>
                </c:pt>
                <c:pt idx="18">
                  <c:v>235.57246029280105</c:v>
                </c:pt>
                <c:pt idx="19">
                  <c:v>224.98057657956747</c:v>
                </c:pt>
                <c:pt idx="20">
                  <c:v>233.22730656172999</c:v>
                </c:pt>
                <c:pt idx="21">
                  <c:v>232.74629827254961</c:v>
                </c:pt>
                <c:pt idx="22">
                  <c:v>304.13484536226298</c:v>
                </c:pt>
                <c:pt idx="23">
                  <c:v>336.32700094441338</c:v>
                </c:pt>
                <c:pt idx="24">
                  <c:v>370.07250161569516</c:v>
                </c:pt>
                <c:pt idx="25">
                  <c:v>374.3088976090857</c:v>
                </c:pt>
                <c:pt idx="26">
                  <c:v>351.32957348200569</c:v>
                </c:pt>
                <c:pt idx="27">
                  <c:v>559.35957279840352</c:v>
                </c:pt>
                <c:pt idx="28">
                  <c:v>812.99286447632176</c:v>
                </c:pt>
                <c:pt idx="29">
                  <c:v>834.13522468841734</c:v>
                </c:pt>
                <c:pt idx="30">
                  <c:v>785.02688781222776</c:v>
                </c:pt>
                <c:pt idx="31">
                  <c:v>747.99048277350869</c:v>
                </c:pt>
                <c:pt idx="32">
                  <c:v>759.01735090318755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5-40B0-B113-61B9D2614A34}"/>
            </c:ext>
          </c:extLst>
        </c:ser>
        <c:ser>
          <c:idx val="1"/>
          <c:order val="1"/>
          <c:tx>
            <c:strRef>
              <c:f>'NON-ETS &amp; ETS'!$A$86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'NON-ETS &amp; ETS'!$B$80:$AH$80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'NON-ETS &amp; ETS'!$B$86:$AH$86</c:f>
              <c:numCache>
                <c:formatCode>0.00</c:formatCode>
                <c:ptCount val="33"/>
                <c:pt idx="0">
                  <c:v>7571.2741453013959</c:v>
                </c:pt>
                <c:pt idx="1">
                  <c:v>7677.8431550089717</c:v>
                </c:pt>
                <c:pt idx="2">
                  <c:v>6884.1445075257043</c:v>
                </c:pt>
                <c:pt idx="3">
                  <c:v>6881.8801047319503</c:v>
                </c:pt>
                <c:pt idx="4">
                  <c:v>6815.1790031735509</c:v>
                </c:pt>
                <c:pt idx="5">
                  <c:v>6647.7918802300801</c:v>
                </c:pt>
                <c:pt idx="6">
                  <c:v>6983.4073326380849</c:v>
                </c:pt>
                <c:pt idx="7">
                  <c:v>6741.5188459576948</c:v>
                </c:pt>
                <c:pt idx="8">
                  <c:v>7316.769121063031</c:v>
                </c:pt>
                <c:pt idx="9">
                  <c:v>7074.3281887881112</c:v>
                </c:pt>
                <c:pt idx="10">
                  <c:v>7176.1251792676412</c:v>
                </c:pt>
                <c:pt idx="11">
                  <c:v>7533.1777713043593</c:v>
                </c:pt>
                <c:pt idx="12">
                  <c:v>7550.4453247094898</c:v>
                </c:pt>
                <c:pt idx="13">
                  <c:v>7786.1876473798784</c:v>
                </c:pt>
                <c:pt idx="14">
                  <c:v>7937.9893577142875</c:v>
                </c:pt>
                <c:pt idx="15">
                  <c:v>8383.2022453542086</c:v>
                </c:pt>
                <c:pt idx="16">
                  <c:v>8244.3979878093014</c:v>
                </c:pt>
                <c:pt idx="17">
                  <c:v>8076.6451425838013</c:v>
                </c:pt>
                <c:pt idx="18">
                  <c:v>8882.3585736086698</c:v>
                </c:pt>
                <c:pt idx="19">
                  <c:v>8721.1854431477605</c:v>
                </c:pt>
                <c:pt idx="20">
                  <c:v>8979.1302740563024</c:v>
                </c:pt>
                <c:pt idx="21">
                  <c:v>7736.0415066263786</c:v>
                </c:pt>
                <c:pt idx="22">
                  <c:v>7251.6074732526076</c:v>
                </c:pt>
                <c:pt idx="23">
                  <c:v>7057.5157783651302</c:v>
                </c:pt>
                <c:pt idx="24">
                  <c:v>6252.5693102746836</c:v>
                </c:pt>
                <c:pt idx="25">
                  <c:v>6691.307789599804</c:v>
                </c:pt>
                <c:pt idx="26">
                  <c:v>6976.7172337199718</c:v>
                </c:pt>
                <c:pt idx="27">
                  <c:v>6598.2321768830525</c:v>
                </c:pt>
                <c:pt idx="28">
                  <c:v>7093.7275545789535</c:v>
                </c:pt>
                <c:pt idx="29">
                  <c:v>6824.1104955116671</c:v>
                </c:pt>
                <c:pt idx="30">
                  <c:v>7432.1448093011895</c:v>
                </c:pt>
                <c:pt idx="31">
                  <c:v>6992.0127848027078</c:v>
                </c:pt>
                <c:pt idx="32">
                  <c:v>6105.0706483695267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A5-40B0-B113-61B9D2614A34}"/>
            </c:ext>
          </c:extLst>
        </c:ser>
        <c:ser>
          <c:idx val="2"/>
          <c:order val="2"/>
          <c:tx>
            <c:strRef>
              <c:f>'NON-ETS &amp; ETS'!$A$87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'NON-ETS &amp; ETS'!$B$80:$AH$80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'NON-ETS &amp; ETS'!$B$87:$AH$87</c:f>
              <c:numCache>
                <c:formatCode>0.00</c:formatCode>
                <c:ptCount val="33"/>
                <c:pt idx="0">
                  <c:v>4074.367490041443</c:v>
                </c:pt>
                <c:pt idx="1">
                  <c:v>4159.3681051186486</c:v>
                </c:pt>
                <c:pt idx="2">
                  <c:v>3833.6120434460904</c:v>
                </c:pt>
                <c:pt idx="3">
                  <c:v>4040.4459987731452</c:v>
                </c:pt>
                <c:pt idx="4">
                  <c:v>4273.934745364475</c:v>
                </c:pt>
                <c:pt idx="5">
                  <c:v>4289.6496189624668</c:v>
                </c:pt>
                <c:pt idx="6">
                  <c:v>4158.6730002442482</c:v>
                </c:pt>
                <c:pt idx="7">
                  <c:v>4497.5878129390312</c:v>
                </c:pt>
                <c:pt idx="8">
                  <c:v>4478.5898829546086</c:v>
                </c:pt>
                <c:pt idx="9">
                  <c:v>4643.2483257956774</c:v>
                </c:pt>
                <c:pt idx="10">
                  <c:v>5425.982954142466</c:v>
                </c:pt>
                <c:pt idx="11">
                  <c:v>5392.4821325745424</c:v>
                </c:pt>
                <c:pt idx="12">
                  <c:v>5056.7856234746823</c:v>
                </c:pt>
                <c:pt idx="13">
                  <c:v>5173.676041936098</c:v>
                </c:pt>
                <c:pt idx="14">
                  <c:v>5250.5290346790289</c:v>
                </c:pt>
                <c:pt idx="15">
                  <c:v>1385.0312476634845</c:v>
                </c:pt>
                <c:pt idx="16">
                  <c:v>1101.7537572161145</c:v>
                </c:pt>
                <c:pt idx="17">
                  <c:v>1198.0269367994051</c:v>
                </c:pt>
                <c:pt idx="18">
                  <c:v>1645.3998216295713</c:v>
                </c:pt>
                <c:pt idx="19">
                  <c:v>1400.0197344398948</c:v>
                </c:pt>
                <c:pt idx="20">
                  <c:v>1340.4473443001084</c:v>
                </c:pt>
                <c:pt idx="21">
                  <c:v>999.13524440838592</c:v>
                </c:pt>
                <c:pt idx="22">
                  <c:v>978.83281063156255</c:v>
                </c:pt>
                <c:pt idx="23">
                  <c:v>835.98034138549201</c:v>
                </c:pt>
                <c:pt idx="24">
                  <c:v>908.82026311755453</c:v>
                </c:pt>
                <c:pt idx="25">
                  <c:v>866.90133252162786</c:v>
                </c:pt>
                <c:pt idx="26">
                  <c:v>923.69060876141384</c:v>
                </c:pt>
                <c:pt idx="27">
                  <c:v>1011.0654874435199</c:v>
                </c:pt>
                <c:pt idx="28">
                  <c:v>1166.0780728827931</c:v>
                </c:pt>
                <c:pt idx="29">
                  <c:v>1128.8214651496178</c:v>
                </c:pt>
                <c:pt idx="30">
                  <c:v>1266.3216793416168</c:v>
                </c:pt>
                <c:pt idx="31">
                  <c:v>1123.4936359728317</c:v>
                </c:pt>
                <c:pt idx="32">
                  <c:v>1065.0648169023866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A5-40B0-B113-61B9D2614A34}"/>
            </c:ext>
          </c:extLst>
        </c:ser>
        <c:ser>
          <c:idx val="3"/>
          <c:order val="3"/>
          <c:tx>
            <c:strRef>
              <c:f>'NON-ETS &amp; ETS'!$A$88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'NON-ETS &amp; ETS'!$B$80:$AH$80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'NON-ETS &amp; ETS'!$B$88:$AH$88</c:f>
              <c:numCache>
                <c:formatCode>0.00</c:formatCode>
                <c:ptCount val="33"/>
                <c:pt idx="0">
                  <c:v>1010.0714711074459</c:v>
                </c:pt>
                <c:pt idx="1">
                  <c:v>1028.1035751054244</c:v>
                </c:pt>
                <c:pt idx="2">
                  <c:v>1021.9567067484875</c:v>
                </c:pt>
                <c:pt idx="3">
                  <c:v>1009.2126682989556</c:v>
                </c:pt>
                <c:pt idx="4">
                  <c:v>1100.113288767551</c:v>
                </c:pt>
                <c:pt idx="5">
                  <c:v>1078.3721856740037</c:v>
                </c:pt>
                <c:pt idx="6">
                  <c:v>973.70223646382397</c:v>
                </c:pt>
                <c:pt idx="7">
                  <c:v>981.3445359549911</c:v>
                </c:pt>
                <c:pt idx="8">
                  <c:v>967.72676973598493</c:v>
                </c:pt>
                <c:pt idx="9">
                  <c:v>1000.587942551956</c:v>
                </c:pt>
                <c:pt idx="10">
                  <c:v>1025.9332292768881</c:v>
                </c:pt>
                <c:pt idx="11">
                  <c:v>1016.3616422886577</c:v>
                </c:pt>
                <c:pt idx="12">
                  <c:v>982.72290203728858</c:v>
                </c:pt>
                <c:pt idx="13">
                  <c:v>1081.1153038740019</c:v>
                </c:pt>
                <c:pt idx="14">
                  <c:v>1049.4658938986008</c:v>
                </c:pt>
                <c:pt idx="15">
                  <c:v>1017.4435253083756</c:v>
                </c:pt>
                <c:pt idx="16">
                  <c:v>1013.6678392685861</c:v>
                </c:pt>
                <c:pt idx="17">
                  <c:v>1005.3019957730854</c:v>
                </c:pt>
                <c:pt idx="18">
                  <c:v>1090.1438970666566</c:v>
                </c:pt>
                <c:pt idx="19">
                  <c:v>858.50913108403108</c:v>
                </c:pt>
                <c:pt idx="20">
                  <c:v>958.99125299966749</c:v>
                </c:pt>
                <c:pt idx="21">
                  <c:v>887.83715965112253</c:v>
                </c:pt>
                <c:pt idx="22">
                  <c:v>934.75662925812344</c:v>
                </c:pt>
                <c:pt idx="23">
                  <c:v>933.31530979953641</c:v>
                </c:pt>
                <c:pt idx="24">
                  <c:v>839.08686324257144</c:v>
                </c:pt>
                <c:pt idx="25">
                  <c:v>946.5000708394515</c:v>
                </c:pt>
                <c:pt idx="26">
                  <c:v>838.89736286410084</c:v>
                </c:pt>
                <c:pt idx="27">
                  <c:v>771.96873217314044</c:v>
                </c:pt>
                <c:pt idx="28">
                  <c:v>823.51822985717592</c:v>
                </c:pt>
                <c:pt idx="29">
                  <c:v>795.18820034080477</c:v>
                </c:pt>
                <c:pt idx="30">
                  <c:v>632.15841337082554</c:v>
                </c:pt>
                <c:pt idx="31">
                  <c:v>708.95535345921337</c:v>
                </c:pt>
                <c:pt idx="32">
                  <c:v>711.16902758224194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A5-40B0-B113-61B9D2614A34}"/>
            </c:ext>
          </c:extLst>
        </c:ser>
        <c:ser>
          <c:idx val="4"/>
          <c:order val="4"/>
          <c:tx>
            <c:strRef>
              <c:f>'NON-ETS &amp; ETS'!$A$89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'NON-ETS &amp; ETS'!$B$80:$AH$80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'NON-ETS &amp; ETS'!$B$89:$AH$89</c:f>
              <c:numCache>
                <c:formatCode>0.00</c:formatCode>
                <c:ptCount val="33"/>
                <c:pt idx="0">
                  <c:v>1123.118962064171</c:v>
                </c:pt>
                <c:pt idx="1">
                  <c:v>1097.4418880246833</c:v>
                </c:pt>
                <c:pt idx="2">
                  <c:v>1003.8351529311099</c:v>
                </c:pt>
                <c:pt idx="3">
                  <c:v>977.5677866909574</c:v>
                </c:pt>
                <c:pt idx="4">
                  <c:v>985.44294439739633</c:v>
                </c:pt>
                <c:pt idx="5">
                  <c:v>917.40371163574514</c:v>
                </c:pt>
                <c:pt idx="6">
                  <c:v>879.28695927514377</c:v>
                </c:pt>
                <c:pt idx="7">
                  <c:v>834.14898862525831</c:v>
                </c:pt>
                <c:pt idx="8">
                  <c:v>785.79387059282237</c:v>
                </c:pt>
                <c:pt idx="9">
                  <c:v>815.31399233641559</c:v>
                </c:pt>
                <c:pt idx="10">
                  <c:v>863.21354664363525</c:v>
                </c:pt>
                <c:pt idx="11">
                  <c:v>832.64447640873539</c:v>
                </c:pt>
                <c:pt idx="12">
                  <c:v>776.74336324109572</c:v>
                </c:pt>
                <c:pt idx="13">
                  <c:v>737.28761312384665</c:v>
                </c:pt>
                <c:pt idx="14">
                  <c:v>688.85150850363539</c:v>
                </c:pt>
                <c:pt idx="15">
                  <c:v>685.47823888992946</c:v>
                </c:pt>
                <c:pt idx="16">
                  <c:v>661.62810332285585</c:v>
                </c:pt>
                <c:pt idx="17">
                  <c:v>625.86576258990613</c:v>
                </c:pt>
                <c:pt idx="18">
                  <c:v>630.63720387021999</c:v>
                </c:pt>
                <c:pt idx="19">
                  <c:v>531.14695969176694</c:v>
                </c:pt>
                <c:pt idx="20">
                  <c:v>550.65282919754964</c:v>
                </c:pt>
                <c:pt idx="21">
                  <c:v>481.92042537157243</c:v>
                </c:pt>
                <c:pt idx="22">
                  <c:v>501.73251317361343</c:v>
                </c:pt>
                <c:pt idx="23">
                  <c:v>584.69513397392939</c:v>
                </c:pt>
                <c:pt idx="24">
                  <c:v>580.0210534421791</c:v>
                </c:pt>
                <c:pt idx="25">
                  <c:v>605.71120651021772</c:v>
                </c:pt>
                <c:pt idx="26">
                  <c:v>633.03920514455626</c:v>
                </c:pt>
                <c:pt idx="27">
                  <c:v>636.97673136879291</c:v>
                </c:pt>
                <c:pt idx="28">
                  <c:v>666.677868035811</c:v>
                </c:pt>
                <c:pt idx="29">
                  <c:v>693.92960315217795</c:v>
                </c:pt>
                <c:pt idx="30">
                  <c:v>643.05949837517585</c:v>
                </c:pt>
                <c:pt idx="31">
                  <c:v>671.61684349121469</c:v>
                </c:pt>
                <c:pt idx="32">
                  <c:v>658.61960010095618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A5-40B0-B113-61B9D2614A34}"/>
            </c:ext>
          </c:extLst>
        </c:ser>
        <c:ser>
          <c:idx val="5"/>
          <c:order val="5"/>
          <c:tx>
            <c:strRef>
              <c:f>'NON-ETS &amp; ETS'!$A$90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'NON-ETS &amp; ETS'!$B$80:$AH$80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'NON-ETS &amp; ETS'!$B$90:$AH$90</c:f>
              <c:numCache>
                <c:formatCode>0.00</c:formatCode>
                <c:ptCount val="33"/>
                <c:pt idx="0">
                  <c:v>5143.318902355395</c:v>
                </c:pt>
                <c:pt idx="1">
                  <c:v>5323.1175080804278</c:v>
                </c:pt>
                <c:pt idx="2">
                  <c:v>5750.901038327057</c:v>
                </c:pt>
                <c:pt idx="3">
                  <c:v>5725.8894015642545</c:v>
                </c:pt>
                <c:pt idx="4">
                  <c:v>5976.0978011603156</c:v>
                </c:pt>
                <c:pt idx="5">
                  <c:v>6268.648453147659</c:v>
                </c:pt>
                <c:pt idx="6">
                  <c:v>7315.048207381561</c:v>
                </c:pt>
                <c:pt idx="7">
                  <c:v>7690.6213218746052</c:v>
                </c:pt>
                <c:pt idx="8">
                  <c:v>9032.1721323403381</c:v>
                </c:pt>
                <c:pt idx="9">
                  <c:v>9734.8657085085852</c:v>
                </c:pt>
                <c:pt idx="10">
                  <c:v>10772.359343901084</c:v>
                </c:pt>
                <c:pt idx="11">
                  <c:v>11294.372804832474</c:v>
                </c:pt>
                <c:pt idx="12">
                  <c:v>11487.032171557732</c:v>
                </c:pt>
                <c:pt idx="13">
                  <c:v>11689.236979365347</c:v>
                </c:pt>
                <c:pt idx="14">
                  <c:v>12407.17097093614</c:v>
                </c:pt>
                <c:pt idx="15">
                  <c:v>13110.674808766209</c:v>
                </c:pt>
                <c:pt idx="16">
                  <c:v>13789.143706376357</c:v>
                </c:pt>
                <c:pt idx="17">
                  <c:v>14376.52891181682</c:v>
                </c:pt>
                <c:pt idx="18">
                  <c:v>13652.851472120012</c:v>
                </c:pt>
                <c:pt idx="19">
                  <c:v>12433.752063988139</c:v>
                </c:pt>
                <c:pt idx="20">
                  <c:v>11517.162589603642</c:v>
                </c:pt>
                <c:pt idx="21">
                  <c:v>11204.937867453613</c:v>
                </c:pt>
                <c:pt idx="22">
                  <c:v>10816.077797466454</c:v>
                </c:pt>
                <c:pt idx="23">
                  <c:v>11026.759098132026</c:v>
                </c:pt>
                <c:pt idx="24">
                  <c:v>11311.015278444478</c:v>
                </c:pt>
                <c:pt idx="25">
                  <c:v>11785.898097864627</c:v>
                </c:pt>
                <c:pt idx="26">
                  <c:v>12264.353139599674</c:v>
                </c:pt>
                <c:pt idx="27">
                  <c:v>11983.51042158836</c:v>
                </c:pt>
                <c:pt idx="28">
                  <c:v>12156.930976886724</c:v>
                </c:pt>
                <c:pt idx="29">
                  <c:v>12175.453143913923</c:v>
                </c:pt>
                <c:pt idx="30">
                  <c:v>10287.045076106953</c:v>
                </c:pt>
                <c:pt idx="31">
                  <c:v>10958.408423101759</c:v>
                </c:pt>
                <c:pt idx="32">
                  <c:v>11615.570635438229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A5-40B0-B113-61B9D2614A34}"/>
            </c:ext>
          </c:extLst>
        </c:ser>
        <c:ser>
          <c:idx val="6"/>
          <c:order val="6"/>
          <c:tx>
            <c:strRef>
              <c:f>'NON-ETS &amp; ETS'!$A$96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'NON-ETS &amp; ETS'!$B$80:$AH$80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'NON-ETS &amp; ETS'!$B$96:$AH$96</c:f>
              <c:numCache>
                <c:formatCode>0.00</c:formatCode>
                <c:ptCount val="33"/>
                <c:pt idx="0">
                  <c:v>3162.6392781837753</c:v>
                </c:pt>
                <c:pt idx="1">
                  <c:v>2873.6811784079473</c:v>
                </c:pt>
                <c:pt idx="2">
                  <c:v>2785.2457376902148</c:v>
                </c:pt>
                <c:pt idx="3">
                  <c:v>2750.5256277775475</c:v>
                </c:pt>
                <c:pt idx="4">
                  <c:v>2988.7530670195611</c:v>
                </c:pt>
                <c:pt idx="5">
                  <c:v>2902.381716939271</c:v>
                </c:pt>
                <c:pt idx="6">
                  <c:v>2984.3877394834581</c:v>
                </c:pt>
                <c:pt idx="7">
                  <c:v>3313.7050624280482</c:v>
                </c:pt>
                <c:pt idx="8">
                  <c:v>3203.0372632862591</c:v>
                </c:pt>
                <c:pt idx="9">
                  <c:v>3153.37592892066</c:v>
                </c:pt>
                <c:pt idx="10">
                  <c:v>3701.0686772195209</c:v>
                </c:pt>
                <c:pt idx="11">
                  <c:v>3757.406487249662</c:v>
                </c:pt>
                <c:pt idx="12">
                  <c:v>3269.9822731065988</c:v>
                </c:pt>
                <c:pt idx="13">
                  <c:v>2494.2941791514722</c:v>
                </c:pt>
                <c:pt idx="14">
                  <c:v>2665.4310287714543</c:v>
                </c:pt>
                <c:pt idx="15">
                  <c:v>206.35484440680696</c:v>
                </c:pt>
                <c:pt idx="16">
                  <c:v>168.11519231855809</c:v>
                </c:pt>
                <c:pt idx="17">
                  <c:v>180.27195893548156</c:v>
                </c:pt>
                <c:pt idx="18">
                  <c:v>166.77234408152788</c:v>
                </c:pt>
                <c:pt idx="19">
                  <c:v>166.75654439845869</c:v>
                </c:pt>
                <c:pt idx="20">
                  <c:v>163.77573040641721</c:v>
                </c:pt>
                <c:pt idx="21">
                  <c:v>165.37704952620567</c:v>
                </c:pt>
                <c:pt idx="22">
                  <c:v>169.17196080661668</c:v>
                </c:pt>
                <c:pt idx="23">
                  <c:v>175.25368559632142</c:v>
                </c:pt>
                <c:pt idx="24">
                  <c:v>170.32857703806764</c:v>
                </c:pt>
                <c:pt idx="25">
                  <c:v>177.16272867572289</c:v>
                </c:pt>
                <c:pt idx="26">
                  <c:v>180.88165737822575</c:v>
                </c:pt>
                <c:pt idx="27">
                  <c:v>196.99442963342176</c:v>
                </c:pt>
                <c:pt idx="28">
                  <c:v>197.2993424050423</c:v>
                </c:pt>
                <c:pt idx="29">
                  <c:v>207.07898758335062</c:v>
                </c:pt>
                <c:pt idx="30">
                  <c:v>199.84417026081701</c:v>
                </c:pt>
                <c:pt idx="31">
                  <c:v>218.34332395855694</c:v>
                </c:pt>
                <c:pt idx="32">
                  <c:v>220.90793469747996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A5-40B0-B113-61B9D2614A34}"/>
            </c:ext>
          </c:extLst>
        </c:ser>
        <c:ser>
          <c:idx val="7"/>
          <c:order val="7"/>
          <c:tx>
            <c:strRef>
              <c:f>'NON-ETS &amp; ETS'!$A$102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cat>
            <c:numRef>
              <c:f>'NON-ETS &amp; ETS'!$B$80:$AH$80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'NON-ETS &amp; ETS'!$B$102:$AH$102</c:f>
              <c:numCache>
                <c:formatCode>0.00</c:formatCode>
                <c:ptCount val="33"/>
                <c:pt idx="0">
                  <c:v>35.524187103957608</c:v>
                </c:pt>
                <c:pt idx="1">
                  <c:v>49.661994466251372</c:v>
                </c:pt>
                <c:pt idx="2">
                  <c:v>63.799610544922189</c:v>
                </c:pt>
                <c:pt idx="3">
                  <c:v>96.560710106658405</c:v>
                </c:pt>
                <c:pt idx="4">
                  <c:v>135.30906702231795</c:v>
                </c:pt>
                <c:pt idx="5">
                  <c:v>205.69680135858985</c:v>
                </c:pt>
                <c:pt idx="6">
                  <c:v>298.71711155402375</c:v>
                </c:pt>
                <c:pt idx="7">
                  <c:v>404.06824951247637</c:v>
                </c:pt>
                <c:pt idx="8">
                  <c:v>308.60796847700897</c:v>
                </c:pt>
                <c:pt idx="9">
                  <c:v>486.23666253077994</c:v>
                </c:pt>
                <c:pt idx="10">
                  <c:v>706.45528268022372</c:v>
                </c:pt>
                <c:pt idx="11">
                  <c:v>727.45299651084611</c:v>
                </c:pt>
                <c:pt idx="12">
                  <c:v>731.45395979958994</c:v>
                </c:pt>
                <c:pt idx="13">
                  <c:v>931.61370960402087</c:v>
                </c:pt>
                <c:pt idx="14">
                  <c:v>956.33707051477006</c:v>
                </c:pt>
                <c:pt idx="15">
                  <c:v>1141.3021887204698</c:v>
                </c:pt>
                <c:pt idx="16">
                  <c:v>1130.3268194450684</c:v>
                </c:pt>
                <c:pt idx="17">
                  <c:v>1134.1813179003959</c:v>
                </c:pt>
                <c:pt idx="18">
                  <c:v>1174.543371939978</c:v>
                </c:pt>
                <c:pt idx="19">
                  <c:v>1147.0939241132212</c:v>
                </c:pt>
                <c:pt idx="20">
                  <c:v>1120.9577509602482</c:v>
                </c:pt>
                <c:pt idx="21">
                  <c:v>1128.1714116838098</c:v>
                </c:pt>
                <c:pt idx="22">
                  <c:v>1102.1262245715172</c:v>
                </c:pt>
                <c:pt idx="23">
                  <c:v>1134.5780147307175</c:v>
                </c:pt>
                <c:pt idx="24">
                  <c:v>1199.645715515466</c:v>
                </c:pt>
                <c:pt idx="25">
                  <c:v>1196.6875194289439</c:v>
                </c:pt>
                <c:pt idx="26">
                  <c:v>1273.4553837934816</c:v>
                </c:pt>
                <c:pt idx="27">
                  <c:v>1202.8018900032171</c:v>
                </c:pt>
                <c:pt idx="28">
                  <c:v>888.29387806175885</c:v>
                </c:pt>
                <c:pt idx="29">
                  <c:v>872.98713662184775</c:v>
                </c:pt>
                <c:pt idx="30">
                  <c:v>705.92088867973359</c:v>
                </c:pt>
                <c:pt idx="31">
                  <c:v>744.90053208691381</c:v>
                </c:pt>
                <c:pt idx="32">
                  <c:v>741.06459772316782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5A5-40B0-B113-61B9D2614A34}"/>
            </c:ext>
          </c:extLst>
        </c:ser>
        <c:ser>
          <c:idx val="8"/>
          <c:order val="8"/>
          <c:tx>
            <c:strRef>
              <c:f>'NON-ETS &amp; ETS'!$A$103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'NON-ETS &amp; ETS'!$B$80:$AH$80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'NON-ETS &amp; ETS'!$B$103:$AH$103</c:f>
              <c:numCache>
                <c:formatCode>0.00</c:formatCode>
                <c:ptCount val="33"/>
                <c:pt idx="0">
                  <c:v>20479.477135033467</c:v>
                </c:pt>
                <c:pt idx="1">
                  <c:v>20760.29222246397</c:v>
                </c:pt>
                <c:pt idx="2">
                  <c:v>20933.30517166093</c:v>
                </c:pt>
                <c:pt idx="3">
                  <c:v>21315.411066719695</c:v>
                </c:pt>
                <c:pt idx="4">
                  <c:v>21543.166536826258</c:v>
                </c:pt>
                <c:pt idx="5">
                  <c:v>22268.93565926357</c:v>
                </c:pt>
                <c:pt idx="6">
                  <c:v>22565.225810430376</c:v>
                </c:pt>
                <c:pt idx="7">
                  <c:v>22786.231272709072</c:v>
                </c:pt>
                <c:pt idx="8">
                  <c:v>23349.252448270767</c:v>
                </c:pt>
                <c:pt idx="9">
                  <c:v>23063.741904217124</c:v>
                </c:pt>
                <c:pt idx="10">
                  <c:v>22196.293656710324</c:v>
                </c:pt>
                <c:pt idx="11">
                  <c:v>22002.959315361986</c:v>
                </c:pt>
                <c:pt idx="12">
                  <c:v>21744.479738018046</c:v>
                </c:pt>
                <c:pt idx="13">
                  <c:v>22092.023471078879</c:v>
                </c:pt>
                <c:pt idx="14">
                  <c:v>21696.703910842876</c:v>
                </c:pt>
                <c:pt idx="15">
                  <c:v>21576.162248265427</c:v>
                </c:pt>
                <c:pt idx="16">
                  <c:v>21528.978211156518</c:v>
                </c:pt>
                <c:pt idx="17">
                  <c:v>20865.574348162125</c:v>
                </c:pt>
                <c:pt idx="18">
                  <c:v>20686.895542952396</c:v>
                </c:pt>
                <c:pt idx="19">
                  <c:v>20244.077018393906</c:v>
                </c:pt>
                <c:pt idx="20">
                  <c:v>20249.801824675236</c:v>
                </c:pt>
                <c:pt idx="21">
                  <c:v>19598.570509608573</c:v>
                </c:pt>
                <c:pt idx="22">
                  <c:v>20457.042736024261</c:v>
                </c:pt>
                <c:pt idx="23">
                  <c:v>21172.262676161485</c:v>
                </c:pt>
                <c:pt idx="24">
                  <c:v>20659.236929548078</c:v>
                </c:pt>
                <c:pt idx="25">
                  <c:v>21195.111407491928</c:v>
                </c:pt>
                <c:pt idx="26">
                  <c:v>21756.288920426658</c:v>
                </c:pt>
                <c:pt idx="27">
                  <c:v>22522.986755535097</c:v>
                </c:pt>
                <c:pt idx="28">
                  <c:v>23393.353562922293</c:v>
                </c:pt>
                <c:pt idx="29">
                  <c:v>22473.491568437887</c:v>
                </c:pt>
                <c:pt idx="30">
                  <c:v>22805.81072599558</c:v>
                </c:pt>
                <c:pt idx="31">
                  <c:v>23625.891387115706</c:v>
                </c:pt>
                <c:pt idx="32">
                  <c:v>23337.06073882831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A5-40B0-B113-61B9D2614A34}"/>
            </c:ext>
          </c:extLst>
        </c:ser>
        <c:ser>
          <c:idx val="9"/>
          <c:order val="9"/>
          <c:tx>
            <c:strRef>
              <c:f>'NON-ETS &amp; ETS'!$A$111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'NON-ETS &amp; ETS'!$B$80:$AH$80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'NON-ETS &amp; ETS'!$B$111:$AH$111</c:f>
              <c:numCache>
                <c:formatCode>0.00</c:formatCode>
                <c:ptCount val="33"/>
                <c:pt idx="0">
                  <c:v>1709.2379654880638</c:v>
                </c:pt>
                <c:pt idx="1">
                  <c:v>1799.7259717319207</c:v>
                </c:pt>
                <c:pt idx="2">
                  <c:v>1872.6110167758227</c:v>
                </c:pt>
                <c:pt idx="3">
                  <c:v>1928.635396083811</c:v>
                </c:pt>
                <c:pt idx="4">
                  <c:v>1978.8855789392078</c:v>
                </c:pt>
                <c:pt idx="5">
                  <c:v>2019.7605435458233</c:v>
                </c:pt>
                <c:pt idx="6">
                  <c:v>1884.4631560740484</c:v>
                </c:pt>
                <c:pt idx="7">
                  <c:v>1577.0810241243623</c:v>
                </c:pt>
                <c:pt idx="8">
                  <c:v>1626.6955525074786</c:v>
                </c:pt>
                <c:pt idx="9">
                  <c:v>1630.862038641108</c:v>
                </c:pt>
                <c:pt idx="10">
                  <c:v>1643.3846087690049</c:v>
                </c:pt>
                <c:pt idx="11">
                  <c:v>1766.9683856870142</c:v>
                </c:pt>
                <c:pt idx="12">
                  <c:v>1880.9796934493604</c:v>
                </c:pt>
                <c:pt idx="13">
                  <c:v>1935.8855277009457</c:v>
                </c:pt>
                <c:pt idx="14">
                  <c:v>1656.8076141371562</c:v>
                </c:pt>
                <c:pt idx="15">
                  <c:v>1454.3859555712822</c:v>
                </c:pt>
                <c:pt idx="16">
                  <c:v>1489.1756863909459</c:v>
                </c:pt>
                <c:pt idx="17">
                  <c:v>962.50444312206935</c:v>
                </c:pt>
                <c:pt idx="18">
                  <c:v>800.35568468212944</c:v>
                </c:pt>
                <c:pt idx="19">
                  <c:v>603.97531053018679</c:v>
                </c:pt>
                <c:pt idx="20">
                  <c:v>588.87485750317603</c:v>
                </c:pt>
                <c:pt idx="21">
                  <c:v>683.73014228332477</c:v>
                </c:pt>
                <c:pt idx="22">
                  <c:v>589.55731219352106</c:v>
                </c:pt>
                <c:pt idx="23">
                  <c:v>755.05926000677346</c:v>
                </c:pt>
                <c:pt idx="24">
                  <c:v>949.24604207902996</c:v>
                </c:pt>
                <c:pt idx="25">
                  <c:v>1020.4334171320365</c:v>
                </c:pt>
                <c:pt idx="26">
                  <c:v>1015.8910712325211</c:v>
                </c:pt>
                <c:pt idx="27">
                  <c:v>978.97236829745566</c:v>
                </c:pt>
                <c:pt idx="28">
                  <c:v>933.27633836206337</c:v>
                </c:pt>
                <c:pt idx="29">
                  <c:v>897.94477080357126</c:v>
                </c:pt>
                <c:pt idx="30">
                  <c:v>877.82917271978442</c:v>
                </c:pt>
                <c:pt idx="31">
                  <c:v>826.49721146997922</c:v>
                </c:pt>
                <c:pt idx="32">
                  <c:v>867.38600855034611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A5-40B0-B113-61B9D2614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161024"/>
        <c:axId val="226162560"/>
      </c:barChart>
      <c:catAx>
        <c:axId val="22616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162560"/>
        <c:crosses val="autoZero"/>
        <c:auto val="1"/>
        <c:lblAlgn val="ctr"/>
        <c:lblOffset val="100"/>
        <c:noMultiLvlLbl val="0"/>
      </c:catAx>
      <c:valAx>
        <c:axId val="2261625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616102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/>
            </a:pPr>
            <a:r>
              <a:rPr lang="en-IE"/>
              <a:t>2005 ESR</a:t>
            </a:r>
          </a:p>
        </c:rich>
      </c:tx>
      <c:layout>
        <c:manualLayout>
          <c:xMode val="edge"/>
          <c:yMode val="edge"/>
          <c:x val="0.41980287429106322"/>
          <c:y val="0.37225203195745954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tx>
            <c:strRef>
              <c:f>'NON-ETS &amp; ETS'!$Q$80</c:f>
              <c:strCache>
                <c:ptCount val="1"/>
                <c:pt idx="0">
                  <c:v>2005</c:v>
                </c:pt>
              </c:strCache>
            </c:strRef>
          </c:tx>
          <c:dLbls>
            <c:dLbl>
              <c:idx val="0"/>
              <c:layout>
                <c:manualLayout>
                  <c:x val="9.1923531248936916E-2"/>
                  <c:y val="-0.1098702126381226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61-4EF7-8554-3CBB19B1805D}"/>
                </c:ext>
              </c:extLst>
            </c:dLbl>
            <c:dLbl>
              <c:idx val="1"/>
              <c:layout>
                <c:manualLayout>
                  <c:x val="0.17568512196464953"/>
                  <c:y val="-4.198910397006645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61-4EF7-8554-3CBB19B1805D}"/>
                </c:ext>
              </c:extLst>
            </c:dLbl>
            <c:dLbl>
              <c:idx val="2"/>
              <c:layout>
                <c:manualLayout>
                  <c:x val="0.18808036451737239"/>
                  <c:y val="-5.386569182317366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61-4EF7-8554-3CBB19B1805D}"/>
                </c:ext>
              </c:extLst>
            </c:dLbl>
            <c:dLbl>
              <c:idx val="3"/>
              <c:layout>
                <c:manualLayout>
                  <c:x val="0.16013215131325367"/>
                  <c:y val="1.404587208821316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61-4EF7-8554-3CBB19B1805D}"/>
                </c:ext>
              </c:extLst>
            </c:dLbl>
            <c:dLbl>
              <c:idx val="4"/>
              <c:layout>
                <c:manualLayout>
                  <c:x val="0.16387368536974836"/>
                  <c:y val="6.016474817354210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61-4EF7-8554-3CBB19B1805D}"/>
                </c:ext>
              </c:extLst>
            </c:dLbl>
            <c:dLbl>
              <c:idx val="5"/>
              <c:layout>
                <c:manualLayout>
                  <c:x val="0.10474436980342493"/>
                  <c:y val="0.117852669210214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61-4EF7-8554-3CBB19B1805D}"/>
                </c:ext>
              </c:extLst>
            </c:dLbl>
            <c:dLbl>
              <c:idx val="6"/>
              <c:layout>
                <c:manualLayout>
                  <c:x val="6.3736303067011668E-2"/>
                  <c:y val="0.1358228138432925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61-4EF7-8554-3CBB19B1805D}"/>
                </c:ext>
              </c:extLst>
            </c:dLbl>
            <c:dLbl>
              <c:idx val="7"/>
              <c:layout>
                <c:manualLayout>
                  <c:x val="-0.11273938659765426"/>
                  <c:y val="0.1157167452949782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01408735251159"/>
                      <c:h val="5.47515562435494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861-4EF7-8554-3CBB19B1805D}"/>
                </c:ext>
              </c:extLst>
            </c:dLbl>
            <c:dLbl>
              <c:idx val="8"/>
              <c:layout>
                <c:manualLayout>
                  <c:x val="-0.12166653266828908"/>
                  <c:y val="-4.795501308757654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61-4EF7-8554-3CBB19B1805D}"/>
                </c:ext>
              </c:extLst>
            </c:dLbl>
            <c:dLbl>
              <c:idx val="9"/>
              <c:layout>
                <c:manualLayout>
                  <c:x val="-1.9057532718796219E-2"/>
                  <c:y val="-0.1198651197919828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61-4EF7-8554-3CBB19B1805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('NON-ETS &amp; ETS'!$A$81,'NON-ETS &amp; ETS'!$A$86,'NON-ETS &amp; ETS'!$A$87,'NON-ETS &amp; ETS'!$A$88,'NON-ETS &amp; ETS'!$A$89,'NON-ETS &amp; ETS'!$A$90,'NON-ETS &amp; ETS'!$A$96,'NON-ETS &amp; ETS'!$A$102,'NON-ETS &amp; ETS'!$A$103,'NON-ETS &amp; ETS'!$A$111)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('NON-ETS &amp; ETS'!$Q$81,'NON-ETS &amp; ETS'!$Q$86,'NON-ETS &amp; ETS'!$Q$87,'NON-ETS &amp; ETS'!$Q$88,'NON-ETS &amp; ETS'!$Q$89,'NON-ETS &amp; ETS'!$Q$90,'NON-ETS &amp; ETS'!$Q$96,'NON-ETS &amp; ETS'!$Q$102,'NON-ETS &amp; ETS'!$Q$103,'NON-ETS &amp; ETS'!$Q$111)</c:f>
              <c:numCache>
                <c:formatCode>0.00</c:formatCode>
                <c:ptCount val="10"/>
                <c:pt idx="0">
                  <c:v>182.0152656574864</c:v>
                </c:pt>
                <c:pt idx="1">
                  <c:v>8383.2022453542086</c:v>
                </c:pt>
                <c:pt idx="2">
                  <c:v>1385.0312476634845</c:v>
                </c:pt>
                <c:pt idx="3">
                  <c:v>1017.4435253083756</c:v>
                </c:pt>
                <c:pt idx="4">
                  <c:v>685.47823888992946</c:v>
                </c:pt>
                <c:pt idx="5">
                  <c:v>13110.674808766209</c:v>
                </c:pt>
                <c:pt idx="6">
                  <c:v>206.35484440680696</c:v>
                </c:pt>
                <c:pt idx="7">
                  <c:v>1141.3021887204698</c:v>
                </c:pt>
                <c:pt idx="8">
                  <c:v>21576.162248265427</c:v>
                </c:pt>
                <c:pt idx="9">
                  <c:v>1454.3859555712822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61-4EF7-8554-3CBB19B18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4868764050502941"/>
          <c:h val="0.16082729966854031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/>
            </a:pPr>
            <a:r>
              <a:rPr lang="en-IE"/>
              <a:t>2022 ESR</a:t>
            </a:r>
          </a:p>
        </c:rich>
      </c:tx>
      <c:layout>
        <c:manualLayout>
          <c:xMode val="edge"/>
          <c:yMode val="edge"/>
          <c:x val="0.40857506380901154"/>
          <c:y val="0.36627072284199158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tx>
            <c:strRef>
              <c:f>'NON-ETS &amp; ETS'!$AG$80</c:f>
              <c:strCache>
                <c:ptCount val="1"/>
                <c:pt idx="0">
                  <c:v>2021</c:v>
                </c:pt>
              </c:strCache>
            </c:strRef>
          </c:tx>
          <c:dLbls>
            <c:dLbl>
              <c:idx val="0"/>
              <c:layout>
                <c:manualLayout>
                  <c:x val="9.1923531248936916E-2"/>
                  <c:y val="-0.1098702126381226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61-4EF7-8554-3CBB19B1805D}"/>
                </c:ext>
              </c:extLst>
            </c:dLbl>
            <c:dLbl>
              <c:idx val="1"/>
              <c:layout>
                <c:manualLayout>
                  <c:x val="0.15882732711412598"/>
                  <c:y val="-0.111771043650526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61-4EF7-8554-3CBB19B1805D}"/>
                </c:ext>
              </c:extLst>
            </c:dLbl>
            <c:dLbl>
              <c:idx val="2"/>
              <c:layout>
                <c:manualLayout>
                  <c:x val="0.17048424901917034"/>
                  <c:y val="-7.57971585798896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61-4EF7-8554-3CBB19B1805D}"/>
                </c:ext>
              </c:extLst>
            </c:dLbl>
            <c:dLbl>
              <c:idx val="3"/>
              <c:layout>
                <c:manualLayout>
                  <c:x val="0.19239579843277094"/>
                  <c:y val="-2.9817061425218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61-4EF7-8554-3CBB19B1805D}"/>
                </c:ext>
              </c:extLst>
            </c:dLbl>
            <c:dLbl>
              <c:idx val="4"/>
              <c:layout>
                <c:manualLayout>
                  <c:x val="0.17016920841852276"/>
                  <c:y val="2.427689348073410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61-4EF7-8554-3CBB19B1805D}"/>
                </c:ext>
              </c:extLst>
            </c:dLbl>
            <c:dLbl>
              <c:idx val="5"/>
              <c:layout>
                <c:manualLayout>
                  <c:x val="8.8454643316543763E-2"/>
                  <c:y val="0.1078838206844344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61-4EF7-8554-3CBB19B1805D}"/>
                </c:ext>
              </c:extLst>
            </c:dLbl>
            <c:dLbl>
              <c:idx val="6"/>
              <c:layout>
                <c:manualLayout>
                  <c:x val="0.15503942554053174"/>
                  <c:y val="0.1218664259072005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61-4EF7-8554-3CBB19B1805D}"/>
                </c:ext>
              </c:extLst>
            </c:dLbl>
            <c:dLbl>
              <c:idx val="7"/>
              <c:layout>
                <c:manualLayout>
                  <c:x val="-2.3338954728301962E-2"/>
                  <c:y val="0.1416357514620060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01408735251159"/>
                      <c:h val="5.47515562435494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861-4EF7-8554-3CBB19B1805D}"/>
                </c:ext>
              </c:extLst>
            </c:dLbl>
            <c:dLbl>
              <c:idx val="8"/>
              <c:layout>
                <c:manualLayout>
                  <c:x val="-0.1696360735477111"/>
                  <c:y val="-4.994879779611522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61-4EF7-8554-3CBB19B1805D}"/>
                </c:ext>
              </c:extLst>
            </c:dLbl>
            <c:dLbl>
              <c:idx val="9"/>
              <c:layout>
                <c:manualLayout>
                  <c:x val="-1.9057532718796219E-2"/>
                  <c:y val="-0.1198651197919828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61-4EF7-8554-3CBB19B1805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('NON-ETS &amp; ETS'!$A$81,'NON-ETS &amp; ETS'!$A$86,'NON-ETS &amp; ETS'!$A$87,'NON-ETS &amp; ETS'!$A$88,'NON-ETS &amp; ETS'!$A$89,'NON-ETS &amp; ETS'!$A$90,'NON-ETS &amp; ETS'!$A$96,'NON-ETS &amp; ETS'!$A$102,'NON-ETS &amp; ETS'!$A$103,'NON-ETS &amp; ETS'!$A$111)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('NON-ETS &amp; ETS'!$AH$81,'NON-ETS &amp; ETS'!$AH$86,'NON-ETS &amp; ETS'!$AH$87,'NON-ETS &amp; ETS'!$AH$88,'NON-ETS &amp; ETS'!$AH$89,'NON-ETS &amp; ETS'!$AH$90,'NON-ETS &amp; ETS'!$AH$96,'NON-ETS &amp; ETS'!$AH$102,'NON-ETS &amp; ETS'!$AH$103,'NON-ETS &amp; ETS'!$AH$111)</c:f>
              <c:numCache>
                <c:formatCode>0.00</c:formatCode>
                <c:ptCount val="10"/>
                <c:pt idx="0">
                  <c:v>759.01735090318755</c:v>
                </c:pt>
                <c:pt idx="1">
                  <c:v>6105.0706483695267</c:v>
                </c:pt>
                <c:pt idx="2">
                  <c:v>1065.0648169023866</c:v>
                </c:pt>
                <c:pt idx="3">
                  <c:v>711.16902758224194</c:v>
                </c:pt>
                <c:pt idx="4">
                  <c:v>658.61960010095618</c:v>
                </c:pt>
                <c:pt idx="5">
                  <c:v>11615.570635438229</c:v>
                </c:pt>
                <c:pt idx="6">
                  <c:v>220.90793469747996</c:v>
                </c:pt>
                <c:pt idx="7">
                  <c:v>741.06459772316782</c:v>
                </c:pt>
                <c:pt idx="8">
                  <c:v>23337.06073882831</c:v>
                </c:pt>
                <c:pt idx="9">
                  <c:v>867.38600855034611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61-4EF7-8554-3CBB19B18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4868764050502941"/>
          <c:h val="0.16082729966854031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0.4547679457327185"/>
          <c:y val="0.36826452223975759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tx>
            <c:strRef>
              <c:f>'NEW Summary 1990-2022 GHG'!$B$1</c:f>
              <c:strCache>
                <c:ptCount val="1"/>
                <c:pt idx="0">
                  <c:v>1990</c:v>
                </c:pt>
              </c:strCache>
            </c:strRef>
          </c:tx>
          <c:dLbls>
            <c:dLbl>
              <c:idx val="0"/>
              <c:layout>
                <c:manualLayout>
                  <c:x val="9.1923531248936916E-2"/>
                  <c:y val="-0.1098702126381226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61-4EF7-8554-3CBB19B1805D}"/>
                </c:ext>
              </c:extLst>
            </c:dLbl>
            <c:dLbl>
              <c:idx val="1"/>
              <c:layout>
                <c:manualLayout>
                  <c:x val="0.11974107905801203"/>
                  <c:y val="-2.803267348627813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61-4EF7-8554-3CBB19B1805D}"/>
                </c:ext>
              </c:extLst>
            </c:dLbl>
            <c:dLbl>
              <c:idx val="2"/>
              <c:layout>
                <c:manualLayout>
                  <c:x val="0.17759088439959966"/>
                  <c:y val="1.392243837546072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61-4EF7-8554-3CBB19B1805D}"/>
                </c:ext>
              </c:extLst>
            </c:dLbl>
            <c:dLbl>
              <c:idx val="3"/>
              <c:layout>
                <c:manualLayout>
                  <c:x val="0.14264964784195613"/>
                  <c:y val="6.389005366205206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61-4EF7-8554-3CBB19B1805D}"/>
                </c:ext>
              </c:extLst>
            </c:dLbl>
            <c:dLbl>
              <c:idx val="4"/>
              <c:layout>
                <c:manualLayout>
                  <c:x val="0.10443318170901519"/>
                  <c:y val="0.1120028222986759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61-4EF7-8554-3CBB19B1805D}"/>
                </c:ext>
              </c:extLst>
            </c:dLbl>
            <c:dLbl>
              <c:idx val="5"/>
              <c:layout>
                <c:manualLayout>
                  <c:x val="1.3835332486051285E-2"/>
                  <c:y val="0.1178526748766658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61-4EF7-8554-3CBB19B1805D}"/>
                </c:ext>
              </c:extLst>
            </c:dLbl>
            <c:dLbl>
              <c:idx val="6"/>
              <c:layout>
                <c:manualLayout>
                  <c:x val="-8.8361622452355848E-2"/>
                  <c:y val="0.1238601257200054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61-4EF7-8554-3CBB19B1805D}"/>
                </c:ext>
              </c:extLst>
            </c:dLbl>
            <c:dLbl>
              <c:idx val="7"/>
              <c:layout>
                <c:manualLayout>
                  <c:x val="-0.14770441452501182"/>
                  <c:y val="7.384752729579943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01408735251159"/>
                      <c:h val="5.47515562435494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861-4EF7-8554-3CBB19B1805D}"/>
                </c:ext>
              </c:extLst>
            </c:dLbl>
            <c:dLbl>
              <c:idx val="8"/>
              <c:layout>
                <c:manualLayout>
                  <c:x val="-0.12166653266828908"/>
                  <c:y val="-4.795501308757654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61-4EF7-8554-3CBB19B1805D}"/>
                </c:ext>
              </c:extLst>
            </c:dLbl>
            <c:dLbl>
              <c:idx val="9"/>
              <c:layout>
                <c:manualLayout>
                  <c:x val="-1.9057532718796219E-2"/>
                  <c:y val="-0.1198651197919828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61-4EF7-8554-3CBB19B1805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1990-2022 GHG'!$A$2,'NEW Summary 1990-2022 GHG'!$A$7,'NEW Summary 1990-2022 GHG'!$A$8,'NEW Summary 1990-2022 GHG'!$A$9,'NEW Summary 1990-2022 GHG'!$A$10,'NEW Summary 1990-2022 GHG'!$A$11,'NEW Summary 1990-2022 GHG'!$A$17,'NEW Summary 1990-2022 GHG'!$A$23,'NEW Summary 1990-2022 GHG'!$A$24,'NEW Summary 1990-2022 GHG'!$A$32)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1990-2022 GHG'!$B$2,'NEW Summary 1990-2022 GHG'!$B$7,'NEW Summary 1990-2022 GHG'!$B$8,'NEW Summary 1990-2022 GHG'!$B$9,'NEW Summary 1990-2022 GHG'!$B$10,'NEW Summary 1990-2022 GHG'!$B$11,'NEW Summary 1990-2022 GHG'!$B$17,'NEW Summary 1990-2022 GHG'!$B$23,'NEW Summary 1990-2022 GHG'!$B$24,'NEW Summary 1990-2022 GHG'!$B$32)</c:f>
              <c:numCache>
                <c:formatCode>0.00</c:formatCode>
                <c:ptCount val="10"/>
                <c:pt idx="0">
                  <c:v>11334.543936802416</c:v>
                </c:pt>
                <c:pt idx="1">
                  <c:v>7571.2741453013959</c:v>
                </c:pt>
                <c:pt idx="2">
                  <c:v>4074.367490041443</c:v>
                </c:pt>
                <c:pt idx="3">
                  <c:v>1010.0714711074459</c:v>
                </c:pt>
                <c:pt idx="4">
                  <c:v>1123.118962064171</c:v>
                </c:pt>
                <c:pt idx="5">
                  <c:v>5143.318902355395</c:v>
                </c:pt>
                <c:pt idx="6">
                  <c:v>3162.6392781837753</c:v>
                </c:pt>
                <c:pt idx="7">
                  <c:v>35.524187103957608</c:v>
                </c:pt>
                <c:pt idx="8">
                  <c:v>20479.477135033467</c:v>
                </c:pt>
                <c:pt idx="9">
                  <c:v>1709.2379654880638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61-4EF7-8554-3CBB19B18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4868764050502941"/>
          <c:h val="0.16082729966854031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Carbon Budget 1 -295 Mt CO</a:t>
            </a:r>
            <a:r>
              <a:rPr lang="en-IE" baseline="-25000"/>
              <a:t>2</a:t>
            </a:r>
            <a:r>
              <a:rPr lang="en-IE"/>
              <a:t>eq</a:t>
            </a:r>
          </a:p>
        </c:rich>
      </c:tx>
      <c:layout>
        <c:manualLayout>
          <c:xMode val="edge"/>
          <c:yMode val="edge"/>
          <c:x val="0.25293850848943666"/>
          <c:y val="2.99624505029356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789668113915667"/>
          <c:y val="0.13624505029356879"/>
          <c:w val="0.54862615096565714"/>
          <c:h val="0.67287177069043469"/>
        </c:manualLayout>
      </c:layout>
      <c:doughnutChart>
        <c:varyColors val="1"/>
        <c:ser>
          <c:idx val="0"/>
          <c:order val="0"/>
          <c:tx>
            <c:strRef>
              <c:f>'CAP Sectors'!$AB$55</c:f>
              <c:strCache>
                <c:ptCount val="1"/>
                <c:pt idx="0">
                  <c:v>Carbon Budget 1 -295 Mt CO2eq</c:v>
                </c:pt>
              </c:strCache>
            </c:strRef>
          </c:tx>
          <c:spPr>
            <a:solidFill>
              <a:srgbClr val="C0504D"/>
            </a:solidFill>
          </c:spPr>
          <c:dPt>
            <c:idx val="1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BA08-4958-80C4-E217C0223532}"/>
              </c:ext>
            </c:extLst>
          </c:dPt>
          <c:dLbls>
            <c:dLbl>
              <c:idx val="0"/>
              <c:layout>
                <c:manualLayout>
                  <c:x val="0.11737024412205176"/>
                  <c:y val="-0.1702944379293014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 b="1" i="0" baseline="0"/>
                  </a:pPr>
                  <a:endParaRPr lang="en-U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827120793098063"/>
                      <c:h val="0.157897470263025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A08-4958-80C4-E217C0223532}"/>
                </c:ext>
              </c:extLst>
            </c:dLbl>
            <c:dLbl>
              <c:idx val="1"/>
              <c:layout>
                <c:manualLayout>
                  <c:x val="-0.18319051527353869"/>
                  <c:y val="0.1237775517785797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 b="1" i="0" baseline="0"/>
                  </a:pPr>
                  <a:endParaRPr lang="en-U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08-4958-80C4-E217C0223532}"/>
                </c:ext>
              </c:extLst>
            </c:dLbl>
            <c:dLbl>
              <c:idx val="2"/>
              <c:layout>
                <c:manualLayout>
                  <c:x val="0.17759088439959966"/>
                  <c:y val="1.392243837546072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08-4958-80C4-E217C0223532}"/>
                </c:ext>
              </c:extLst>
            </c:dLbl>
            <c:dLbl>
              <c:idx val="3"/>
              <c:layout>
                <c:manualLayout>
                  <c:x val="0.14264964784195613"/>
                  <c:y val="6.389005366205206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08-4958-80C4-E217C0223532}"/>
                </c:ext>
              </c:extLst>
            </c:dLbl>
            <c:dLbl>
              <c:idx val="4"/>
              <c:layout>
                <c:manualLayout>
                  <c:x val="0.10443318170901519"/>
                  <c:y val="0.1120028222986759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08-4958-80C4-E217C0223532}"/>
                </c:ext>
              </c:extLst>
            </c:dLbl>
            <c:dLbl>
              <c:idx val="5"/>
              <c:layout>
                <c:manualLayout>
                  <c:x val="1.3835332486051285E-2"/>
                  <c:y val="0.1178526748766658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08-4958-80C4-E217C0223532}"/>
                </c:ext>
              </c:extLst>
            </c:dLbl>
            <c:dLbl>
              <c:idx val="6"/>
              <c:layout>
                <c:manualLayout>
                  <c:x val="-8.8361622452355848E-2"/>
                  <c:y val="0.1238601257200054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08-4958-80C4-E217C0223532}"/>
                </c:ext>
              </c:extLst>
            </c:dLbl>
            <c:dLbl>
              <c:idx val="7"/>
              <c:layout>
                <c:manualLayout>
                  <c:x val="-0.14770441452501182"/>
                  <c:y val="7.384752729579943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301408735251159"/>
                      <c:h val="5.47515562435494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A08-4958-80C4-E217C0223532}"/>
                </c:ext>
              </c:extLst>
            </c:dLbl>
            <c:dLbl>
              <c:idx val="8"/>
              <c:layout>
                <c:manualLayout>
                  <c:x val="-0.12166653266828908"/>
                  <c:y val="-4.795501308757654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08-4958-80C4-E217C0223532}"/>
                </c:ext>
              </c:extLst>
            </c:dLbl>
            <c:dLbl>
              <c:idx val="9"/>
              <c:layout>
                <c:manualLayout>
                  <c:x val="-1.9057532718796219E-2"/>
                  <c:y val="-0.1198651197919828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08-4958-80C4-E217C022353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('CAP Sectors'!$Y$56,'CAP Sectors'!$Y$57)</c:f>
              <c:strCache>
                <c:ptCount val="2"/>
                <c:pt idx="0">
                  <c:v>2021 and 2022 GHG emissions</c:v>
                </c:pt>
                <c:pt idx="1">
                  <c:v>Remaining Carbon Budget</c:v>
                </c:pt>
              </c:strCache>
            </c:strRef>
          </c:cat>
          <c:val>
            <c:numRef>
              <c:f>('CAP Sectors'!$AB$56,'CAP Sectors'!$AB$57)</c:f>
              <c:numCache>
                <c:formatCode>0.00</c:formatCode>
                <c:ptCount val="2"/>
                <c:pt idx="0">
                  <c:v>137.36177151416661</c:v>
                </c:pt>
                <c:pt idx="1">
                  <c:v>157.63822848583339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A08-4958-80C4-E217C0223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34024650558937092"/>
          <c:y val="0.8591912519886421"/>
          <c:w val="0.38118700365880387"/>
          <c:h val="0.1179106671768331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2021-25 Sectoral Ceiling</a:t>
            </a:r>
            <a:r>
              <a:rPr lang="en-US" b="1" baseline="0"/>
              <a:t> usage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41292825684925"/>
          <c:y val="9.5045216215722442E-2"/>
          <c:w val="0.66441366704161975"/>
          <c:h val="0.75858346456692916"/>
        </c:manualLayout>
      </c:layout>
      <c:barChart>
        <c:barDir val="bar"/>
        <c:grouping val="clustered"/>
        <c:varyColors val="0"/>
        <c:ser>
          <c:idx val="0"/>
          <c:order val="1"/>
          <c:tx>
            <c:strRef>
              <c:f>'CAP Sectors'!$B$57</c:f>
              <c:strCache>
                <c:ptCount val="1"/>
                <c:pt idx="0">
                  <c:v>Budget used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581113801452784E-2"/>
                  <c:y val="4.8723897911832945E-2"/>
                </c:manualLayout>
              </c:layout>
              <c:tx>
                <c:rich>
                  <a:bodyPr/>
                  <a:lstStyle/>
                  <a:p>
                    <a:fld id="{09CD883F-AB12-4A96-B15B-C197A7FF4D5D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592-46D7-8A0B-611AE136A5B5}"/>
                </c:ext>
              </c:extLst>
            </c:dLbl>
            <c:dLbl>
              <c:idx val="1"/>
              <c:layout>
                <c:manualLayout>
                  <c:x val="-0.11138014527845036"/>
                  <c:y val="3.944315545243611E-2"/>
                </c:manualLayout>
              </c:layout>
              <c:tx>
                <c:rich>
                  <a:bodyPr/>
                  <a:lstStyle/>
                  <a:p>
                    <a:fld id="{B5D98A8D-F495-485F-9800-F72D5001651C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1592-46D7-8A0B-611AE136A5B5}"/>
                </c:ext>
              </c:extLst>
            </c:dLbl>
            <c:dLbl>
              <c:idx val="2"/>
              <c:layout>
                <c:manualLayout>
                  <c:x val="-0.12953995157384987"/>
                  <c:y val="4.6403712296983674E-2"/>
                </c:manualLayout>
              </c:layout>
              <c:tx>
                <c:rich>
                  <a:bodyPr/>
                  <a:lstStyle/>
                  <a:p>
                    <a:fld id="{CEDFA05C-86F9-453B-ABD0-96015E80088A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1592-46D7-8A0B-611AE136A5B5}"/>
                </c:ext>
              </c:extLst>
            </c:dLbl>
            <c:dLbl>
              <c:idx val="3"/>
              <c:layout>
                <c:manualLayout>
                  <c:x val="-7.6271186440677971E-2"/>
                  <c:y val="3.4802784222737818E-2"/>
                </c:manualLayout>
              </c:layout>
              <c:tx>
                <c:rich>
                  <a:bodyPr/>
                  <a:lstStyle/>
                  <a:p>
                    <a:fld id="{945AAA21-6F54-4238-9108-E0ED65A99612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1592-46D7-8A0B-611AE136A5B5}"/>
                </c:ext>
              </c:extLst>
            </c:dLbl>
            <c:dLbl>
              <c:idx val="4"/>
              <c:layout>
                <c:manualLayout>
                  <c:x val="-2.0581113801452784E-2"/>
                  <c:y val="4.8723897911832861E-2"/>
                </c:manualLayout>
              </c:layout>
              <c:tx>
                <c:rich>
                  <a:bodyPr/>
                  <a:lstStyle/>
                  <a:p>
                    <a:fld id="{B8706D16-7755-4424-86C4-F23566143BD2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1592-46D7-8A0B-611AE136A5B5}"/>
                </c:ext>
              </c:extLst>
            </c:dLbl>
            <c:dLbl>
              <c:idx val="5"/>
              <c:layout>
                <c:manualLayout>
                  <c:x val="-7.990314769975787E-2"/>
                  <c:y val="4.8723897911832945E-2"/>
                </c:manualLayout>
              </c:layout>
              <c:tx>
                <c:rich>
                  <a:bodyPr/>
                  <a:lstStyle/>
                  <a:p>
                    <a:fld id="{FA7A1427-B096-4803-A410-BC3C09195C1A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1592-46D7-8A0B-611AE136A5B5}"/>
                </c:ext>
              </c:extLst>
            </c:dLbl>
            <c:dLbl>
              <c:idx val="6"/>
              <c:layout>
                <c:manualLayout>
                  <c:x val="-0.26271186440677968"/>
                  <c:y val="4.8723897911832924E-2"/>
                </c:manualLayout>
              </c:layout>
              <c:tx>
                <c:rich>
                  <a:bodyPr/>
                  <a:lstStyle/>
                  <a:p>
                    <a:fld id="{18165105-A44F-4508-8210-FEE5BCAD1A36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1592-46D7-8A0B-611AE136A5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'CAP Sectors'!$A$58:$A$64</c:f>
              <c:strCache>
                <c:ptCount val="7"/>
                <c:pt idx="0">
                  <c:v>Other</c:v>
                </c:pt>
                <c:pt idx="1">
                  <c:v>Electricity</c:v>
                </c:pt>
                <c:pt idx="2">
                  <c:v>Transport</c:v>
                </c:pt>
                <c:pt idx="3">
                  <c:v>Buildings (Residential)</c:v>
                </c:pt>
                <c:pt idx="4">
                  <c:v>Buildings (Commercial and Public)</c:v>
                </c:pt>
                <c:pt idx="5">
                  <c:v>Industry</c:v>
                </c:pt>
                <c:pt idx="6">
                  <c:v>Agriculture</c:v>
                </c:pt>
              </c:strCache>
            </c:strRef>
          </c:cat>
          <c:val>
            <c:numRef>
              <c:f>'CAP Sectors'!$B$58:$B$64</c:f>
              <c:numCache>
                <c:formatCode>_(* #,##0.00_);_(* \(#,##0.00\);_(* "-"??_);_(@_)</c:formatCode>
                <c:ptCount val="7"/>
                <c:pt idx="0">
                  <c:v>3.7824920793951833</c:v>
                </c:pt>
                <c:pt idx="1">
                  <c:v>19.735641484958336</c:v>
                </c:pt>
                <c:pt idx="2">
                  <c:v>22.611643919846742</c:v>
                </c:pt>
                <c:pt idx="3">
                  <c:v>13.097083433172234</c:v>
                </c:pt>
                <c:pt idx="4">
                  <c:v>2.8617314297463174</c:v>
                </c:pt>
                <c:pt idx="5">
                  <c:v>13.666919853242828</c:v>
                </c:pt>
                <c:pt idx="6">
                  <c:v>46.962952125944014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'CAP Sectors'!$D$58:$D$64</c15:f>
                <c15:dlblRangeCache>
                  <c:ptCount val="7"/>
                  <c:pt idx="0">
                    <c:v>42%</c:v>
                  </c:pt>
                  <c:pt idx="1">
                    <c:v>49%</c:v>
                  </c:pt>
                  <c:pt idx="2">
                    <c:v>42%</c:v>
                  </c:pt>
                  <c:pt idx="3">
                    <c:v>45%</c:v>
                  </c:pt>
                  <c:pt idx="4">
                    <c:v>41%</c:v>
                  </c:pt>
                  <c:pt idx="5">
                    <c:v>46%</c:v>
                  </c:pt>
                  <c:pt idx="6">
                    <c:v>44%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1592-46D7-8A0B-611AE136A5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1982693263"/>
        <c:axId val="1982693679"/>
      </c:barChart>
      <c:barChart>
        <c:barDir val="bar"/>
        <c:grouping val="clustered"/>
        <c:varyColors val="0"/>
        <c:ser>
          <c:idx val="1"/>
          <c:order val="0"/>
          <c:tx>
            <c:strRef>
              <c:f>'CAP Sectors'!$C$57</c:f>
              <c:strCache>
                <c:ptCount val="1"/>
                <c:pt idx="0">
                  <c:v>Budget</c:v>
                </c:pt>
              </c:strCache>
            </c:strRef>
          </c:tx>
          <c:spPr>
            <a:noFill/>
            <a:ln>
              <a:solidFill>
                <a:sysClr val="window" lastClr="FFFFFF">
                  <a:lumMod val="65000"/>
                </a:sysClr>
              </a:solidFill>
            </a:ln>
            <a:effectLst>
              <a:outerShdw dist="25400" algn="ctr" rotWithShape="0">
                <a:srgbClr val="00B0F0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'CAP Sectors'!$A$58:$A$64</c:f>
              <c:strCache>
                <c:ptCount val="7"/>
                <c:pt idx="0">
                  <c:v>Other</c:v>
                </c:pt>
                <c:pt idx="1">
                  <c:v>Electricity</c:v>
                </c:pt>
                <c:pt idx="2">
                  <c:v>Transport</c:v>
                </c:pt>
                <c:pt idx="3">
                  <c:v>Buildings (Residential)</c:v>
                </c:pt>
                <c:pt idx="4">
                  <c:v>Buildings (Commercial and Public)</c:v>
                </c:pt>
                <c:pt idx="5">
                  <c:v>Industry</c:v>
                </c:pt>
                <c:pt idx="6">
                  <c:v>Agriculture</c:v>
                </c:pt>
              </c:strCache>
            </c:strRef>
          </c:cat>
          <c:val>
            <c:numRef>
              <c:f>'CAP Sectors'!$C$58:$C$64</c:f>
              <c:numCache>
                <c:formatCode>0.00</c:formatCode>
                <c:ptCount val="7"/>
                <c:pt idx="0">
                  <c:v>9</c:v>
                </c:pt>
                <c:pt idx="1">
                  <c:v>40</c:v>
                </c:pt>
                <c:pt idx="2">
                  <c:v>54</c:v>
                </c:pt>
                <c:pt idx="3">
                  <c:v>29</c:v>
                </c:pt>
                <c:pt idx="4">
                  <c:v>7</c:v>
                </c:pt>
                <c:pt idx="5">
                  <c:v>30</c:v>
                </c:pt>
                <c:pt idx="6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92-46D7-8A0B-611AE136A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07276767"/>
        <c:axId val="307288831"/>
      </c:barChart>
      <c:dateAx>
        <c:axId val="19826932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693679"/>
        <c:crosses val="autoZero"/>
        <c:auto val="0"/>
        <c:lblOffset val="100"/>
        <c:baseTimeUnit val="days"/>
      </c:dateAx>
      <c:valAx>
        <c:axId val="1982693679"/>
        <c:scaling>
          <c:orientation val="minMax"/>
          <c:max val="120"/>
        </c:scaling>
        <c:delete val="0"/>
        <c:axPos val="b"/>
        <c:majorGridlines>
          <c:spPr>
            <a:ln w="12700" cap="flat" cmpd="sng" algn="ctr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400">
                    <a:solidFill>
                      <a:sysClr val="windowText" lastClr="000000"/>
                    </a:solidFill>
                  </a:rPr>
                  <a:t>Million tonnes CO</a:t>
                </a:r>
                <a:r>
                  <a:rPr lang="en-IE" sz="14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IE" sz="1400">
                    <a:solidFill>
                      <a:sysClr val="windowText" lastClr="000000"/>
                    </a:solidFill>
                  </a:rPr>
                  <a:t> eq</a:t>
                </a:r>
              </a:p>
            </c:rich>
          </c:tx>
          <c:layout>
            <c:manualLayout>
              <c:xMode val="edge"/>
              <c:yMode val="edge"/>
              <c:x val="0.42582841451822995"/>
              <c:y val="0.9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693263"/>
        <c:crosses val="autoZero"/>
        <c:crossBetween val="between"/>
      </c:valAx>
      <c:valAx>
        <c:axId val="307288831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extTo"/>
        <c:crossAx val="307276767"/>
        <c:crosses val="max"/>
        <c:crossBetween val="between"/>
      </c:valAx>
      <c:catAx>
        <c:axId val="307276767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72888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/>
            </a:pPr>
            <a:r>
              <a:rPr lang="en-IE" sz="2400"/>
              <a:t>2022</a:t>
            </a:r>
          </a:p>
        </c:rich>
      </c:tx>
      <c:layout>
        <c:manualLayout>
          <c:xMode val="edge"/>
          <c:yMode val="edge"/>
          <c:x val="0.4547679457327185"/>
          <c:y val="0.36826452223975759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tx>
            <c:strRef>
              <c:f>'NEW Summary 1990-2022 GHG'!$AH$1</c:f>
              <c:strCache>
                <c:ptCount val="1"/>
                <c:pt idx="0">
                  <c:v>2022</c:v>
                </c:pt>
              </c:strCache>
            </c:strRef>
          </c:tx>
          <c:dLbls>
            <c:dLbl>
              <c:idx val="0"/>
              <c:layout>
                <c:manualLayout>
                  <c:x val="9.1923531248936916E-2"/>
                  <c:y val="-0.1098702126381226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80-4571-84E6-81AA0C74D711}"/>
                </c:ext>
              </c:extLst>
            </c:dLbl>
            <c:dLbl>
              <c:idx val="1"/>
              <c:layout>
                <c:manualLayout>
                  <c:x val="0.11974107905801203"/>
                  <c:y val="-2.803267348627813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80-4571-84E6-81AA0C74D711}"/>
                </c:ext>
              </c:extLst>
            </c:dLbl>
            <c:dLbl>
              <c:idx val="2"/>
              <c:layout>
                <c:manualLayout>
                  <c:x val="0.17759088439959966"/>
                  <c:y val="1.392243837546072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80-4571-84E6-81AA0C74D711}"/>
                </c:ext>
              </c:extLst>
            </c:dLbl>
            <c:dLbl>
              <c:idx val="3"/>
              <c:layout>
                <c:manualLayout>
                  <c:x val="0.14264964784195613"/>
                  <c:y val="6.389005366205206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80-4571-84E6-81AA0C74D711}"/>
                </c:ext>
              </c:extLst>
            </c:dLbl>
            <c:dLbl>
              <c:idx val="4"/>
              <c:layout>
                <c:manualLayout>
                  <c:x val="0.10443318170901519"/>
                  <c:y val="0.1120028222986759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80-4571-84E6-81AA0C74D711}"/>
                </c:ext>
              </c:extLst>
            </c:dLbl>
            <c:dLbl>
              <c:idx val="5"/>
              <c:layout>
                <c:manualLayout>
                  <c:x val="1.3835332486051285E-2"/>
                  <c:y val="0.1178526748766658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80-4571-84E6-81AA0C74D711}"/>
                </c:ext>
              </c:extLst>
            </c:dLbl>
            <c:dLbl>
              <c:idx val="6"/>
              <c:layout>
                <c:manualLayout>
                  <c:x val="-8.8361622452355848E-2"/>
                  <c:y val="0.1238601257200054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80-4571-84E6-81AA0C74D711}"/>
                </c:ext>
              </c:extLst>
            </c:dLbl>
            <c:dLbl>
              <c:idx val="7"/>
              <c:layout>
                <c:manualLayout>
                  <c:x val="-0.14770441452501182"/>
                  <c:y val="7.384752729579943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01408735251159"/>
                      <c:h val="5.47515562435494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F80-4571-84E6-81AA0C74D711}"/>
                </c:ext>
              </c:extLst>
            </c:dLbl>
            <c:dLbl>
              <c:idx val="8"/>
              <c:layout>
                <c:manualLayout>
                  <c:x val="-0.12166653266828908"/>
                  <c:y val="-4.795501308757654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80-4571-84E6-81AA0C74D711}"/>
                </c:ext>
              </c:extLst>
            </c:dLbl>
            <c:dLbl>
              <c:idx val="9"/>
              <c:layout>
                <c:manualLayout>
                  <c:x val="-1.9057532718796219E-2"/>
                  <c:y val="-0.1198651197919828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80-4571-84E6-81AA0C74D71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1990-2022 GHG'!$A$2,'NEW Summary 1990-2022 GHG'!$A$7,'NEW Summary 1990-2022 GHG'!$A$8,'NEW Summary 1990-2022 GHG'!$A$9,'NEW Summary 1990-2022 GHG'!$A$10,'NEW Summary 1990-2022 GHG'!$A$11,'NEW Summary 1990-2022 GHG'!$A$17,'NEW Summary 1990-2022 GHG'!$A$23,'NEW Summary 1990-2022 GHG'!$A$24,'NEW Summary 1990-2022 GHG'!$A$32)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1990-2022 GHG'!$AH$2,'NEW Summary 1990-2022 GHG'!$AH$7,'NEW Summary 1990-2022 GHG'!$AH$8,'NEW Summary 1990-2022 GHG'!$AH$9,'NEW Summary 1990-2022 GHG'!$AH$10,'NEW Summary 1990-2022 GHG'!$AH$11,'NEW Summary 1990-2022 GHG'!$AH$17,'NEW Summary 1990-2022 GHG'!$AH$23,'NEW Summary 1990-2022 GHG'!$AH$24,'NEW Summary 1990-2022 GHG'!$AH$32)</c:f>
              <c:numCache>
                <c:formatCode>0.00</c:formatCode>
                <c:ptCount val="10"/>
                <c:pt idx="0">
                  <c:v>10076.357465997813</c:v>
                </c:pt>
                <c:pt idx="1">
                  <c:v>6105.0706483695267</c:v>
                </c:pt>
                <c:pt idx="2">
                  <c:v>4288.4100427685144</c:v>
                </c:pt>
                <c:pt idx="3">
                  <c:v>766.57129543185931</c:v>
                </c:pt>
                <c:pt idx="4">
                  <c:v>658.61960010095618</c:v>
                </c:pt>
                <c:pt idx="5">
                  <c:v>11633.969476434555</c:v>
                </c:pt>
                <c:pt idx="6">
                  <c:v>2289.3182935833443</c:v>
                </c:pt>
                <c:pt idx="7">
                  <c:v>741.06459772316782</c:v>
                </c:pt>
                <c:pt idx="8">
                  <c:v>23337.06073882831</c:v>
                </c:pt>
                <c:pt idx="9">
                  <c:v>867.38600855034611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F80-4571-84E6-81AA0C74D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4868764050502941"/>
          <c:h val="0.16082729966854031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1990-2022 GHG'!$A$2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'NEW Summary 1990-2022 GHG'!$B$1:$AH$1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GHG'!$B$2:$AH$2</c:f>
              <c:numCache>
                <c:formatCode>0.00</c:formatCode>
                <c:ptCount val="33"/>
                <c:pt idx="0">
                  <c:v>11334.543936802416</c:v>
                </c:pt>
                <c:pt idx="1">
                  <c:v>11784.94693048071</c:v>
                </c:pt>
                <c:pt idx="2">
                  <c:v>12440.836658191371</c:v>
                </c:pt>
                <c:pt idx="3">
                  <c:v>12461.362700169875</c:v>
                </c:pt>
                <c:pt idx="4">
                  <c:v>12797.185741974259</c:v>
                </c:pt>
                <c:pt idx="5">
                  <c:v>13482.320322811876</c:v>
                </c:pt>
                <c:pt idx="6">
                  <c:v>14202.419057457646</c:v>
                </c:pt>
                <c:pt idx="7">
                  <c:v>14857.438157197474</c:v>
                </c:pt>
                <c:pt idx="8">
                  <c:v>15223.247251743613</c:v>
                </c:pt>
                <c:pt idx="9">
                  <c:v>15921.095442406371</c:v>
                </c:pt>
                <c:pt idx="10">
                  <c:v>16202.239183785132</c:v>
                </c:pt>
                <c:pt idx="11">
                  <c:v>17490.407231801652</c:v>
                </c:pt>
                <c:pt idx="12">
                  <c:v>16493.709163559302</c:v>
                </c:pt>
                <c:pt idx="13">
                  <c:v>16545.989979932612</c:v>
                </c:pt>
                <c:pt idx="14">
                  <c:v>15418.520651993318</c:v>
                </c:pt>
                <c:pt idx="15">
                  <c:v>15901.036677505399</c:v>
                </c:pt>
                <c:pt idx="16">
                  <c:v>15161.394825036868</c:v>
                </c:pt>
                <c:pt idx="17">
                  <c:v>14676.612359411942</c:v>
                </c:pt>
                <c:pt idx="18">
                  <c:v>14790.727315748543</c:v>
                </c:pt>
                <c:pt idx="19">
                  <c:v>13197.011825080008</c:v>
                </c:pt>
                <c:pt idx="20">
                  <c:v>13461.164760560536</c:v>
                </c:pt>
                <c:pt idx="21">
                  <c:v>12057.103758078702</c:v>
                </c:pt>
                <c:pt idx="22">
                  <c:v>12897.959543429084</c:v>
                </c:pt>
                <c:pt idx="23">
                  <c:v>11534.496342594983</c:v>
                </c:pt>
                <c:pt idx="24">
                  <c:v>11342.541663681919</c:v>
                </c:pt>
                <c:pt idx="25">
                  <c:v>11952.747280521731</c:v>
                </c:pt>
                <c:pt idx="26">
                  <c:v>12675.412361565528</c:v>
                </c:pt>
                <c:pt idx="27">
                  <c:v>11907.558112645618</c:v>
                </c:pt>
                <c:pt idx="28">
                  <c:v>10647.250682483369</c:v>
                </c:pt>
                <c:pt idx="29">
                  <c:v>9437.152889290297</c:v>
                </c:pt>
                <c:pt idx="30">
                  <c:v>8737.3722072464607</c:v>
                </c:pt>
                <c:pt idx="31">
                  <c:v>10261.927748525301</c:v>
                </c:pt>
                <c:pt idx="32">
                  <c:v>10076.357465997813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E-4E23-A5D3-229C3D0BD651}"/>
            </c:ext>
          </c:extLst>
        </c:ser>
        <c:ser>
          <c:idx val="1"/>
          <c:order val="1"/>
          <c:tx>
            <c:strRef>
              <c:f>'NEW Summary 1990-2022 GHG'!$A$7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'NEW Summary 1990-2022 GHG'!$B$1:$AH$1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GHG'!$B$7:$AH$7</c:f>
              <c:numCache>
                <c:formatCode>0.00</c:formatCode>
                <c:ptCount val="33"/>
                <c:pt idx="0">
                  <c:v>7571.2741453013959</c:v>
                </c:pt>
                <c:pt idx="1">
                  <c:v>7677.8431550089717</c:v>
                </c:pt>
                <c:pt idx="2">
                  <c:v>6884.1445075257043</c:v>
                </c:pt>
                <c:pt idx="3">
                  <c:v>6881.8801047319503</c:v>
                </c:pt>
                <c:pt idx="4">
                  <c:v>6815.1790031735509</c:v>
                </c:pt>
                <c:pt idx="5">
                  <c:v>6647.7918802300801</c:v>
                </c:pt>
                <c:pt idx="6">
                  <c:v>6983.4073326380849</c:v>
                </c:pt>
                <c:pt idx="7">
                  <c:v>6741.5188459576948</c:v>
                </c:pt>
                <c:pt idx="8">
                  <c:v>7316.769121063031</c:v>
                </c:pt>
                <c:pt idx="9">
                  <c:v>7074.3281887881112</c:v>
                </c:pt>
                <c:pt idx="10">
                  <c:v>7176.1251792676412</c:v>
                </c:pt>
                <c:pt idx="11">
                  <c:v>7533.1777713043593</c:v>
                </c:pt>
                <c:pt idx="12">
                  <c:v>7550.4453247094898</c:v>
                </c:pt>
                <c:pt idx="13">
                  <c:v>7786.1876473798784</c:v>
                </c:pt>
                <c:pt idx="14">
                  <c:v>7937.9893577142875</c:v>
                </c:pt>
                <c:pt idx="15">
                  <c:v>8395.4802453542088</c:v>
                </c:pt>
                <c:pt idx="16">
                  <c:v>8257.4869878093014</c:v>
                </c:pt>
                <c:pt idx="17">
                  <c:v>8087.0623858295285</c:v>
                </c:pt>
                <c:pt idx="18">
                  <c:v>8890.6655783868882</c:v>
                </c:pt>
                <c:pt idx="19">
                  <c:v>8728.0332986084795</c:v>
                </c:pt>
                <c:pt idx="20">
                  <c:v>8982.7774739978322</c:v>
                </c:pt>
                <c:pt idx="21">
                  <c:v>7736.0415066263786</c:v>
                </c:pt>
                <c:pt idx="22">
                  <c:v>7251.6074732526076</c:v>
                </c:pt>
                <c:pt idx="23">
                  <c:v>7057.5157783651302</c:v>
                </c:pt>
                <c:pt idx="24">
                  <c:v>6252.5693102746836</c:v>
                </c:pt>
                <c:pt idx="25">
                  <c:v>6691.307789599804</c:v>
                </c:pt>
                <c:pt idx="26">
                  <c:v>6976.7172337199718</c:v>
                </c:pt>
                <c:pt idx="27">
                  <c:v>6598.2321768830525</c:v>
                </c:pt>
                <c:pt idx="28">
                  <c:v>7093.7275545789535</c:v>
                </c:pt>
                <c:pt idx="29">
                  <c:v>6824.1104955116671</c:v>
                </c:pt>
                <c:pt idx="30">
                  <c:v>7432.1448093011895</c:v>
                </c:pt>
                <c:pt idx="31">
                  <c:v>6992.0127848027078</c:v>
                </c:pt>
                <c:pt idx="32">
                  <c:v>6105.0706483695267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5E-4E23-A5D3-229C3D0BD651}"/>
            </c:ext>
          </c:extLst>
        </c:ser>
        <c:ser>
          <c:idx val="2"/>
          <c:order val="2"/>
          <c:tx>
            <c:strRef>
              <c:f>'NEW Summary 1990-2022 GHG'!$A$8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'NEW Summary 1990-2022 GHG'!$B$1:$AH$1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GHG'!$B$8:$AH$8</c:f>
              <c:numCache>
                <c:formatCode>0.00</c:formatCode>
                <c:ptCount val="33"/>
                <c:pt idx="0">
                  <c:v>4074.367490041443</c:v>
                </c:pt>
                <c:pt idx="1">
                  <c:v>4159.3681051186486</c:v>
                </c:pt>
                <c:pt idx="2">
                  <c:v>3833.6120434460904</c:v>
                </c:pt>
                <c:pt idx="3">
                  <c:v>4040.4459987731452</c:v>
                </c:pt>
                <c:pt idx="4">
                  <c:v>4273.934745364475</c:v>
                </c:pt>
                <c:pt idx="5">
                  <c:v>4289.6496189624668</c:v>
                </c:pt>
                <c:pt idx="6">
                  <c:v>4158.6730002442482</c:v>
                </c:pt>
                <c:pt idx="7">
                  <c:v>4497.5878129390312</c:v>
                </c:pt>
                <c:pt idx="8">
                  <c:v>4478.5898829546086</c:v>
                </c:pt>
                <c:pt idx="9">
                  <c:v>4643.2483257956774</c:v>
                </c:pt>
                <c:pt idx="10">
                  <c:v>5425.982954142466</c:v>
                </c:pt>
                <c:pt idx="11">
                  <c:v>5392.4821325745424</c:v>
                </c:pt>
                <c:pt idx="12">
                  <c:v>5056.7856234746823</c:v>
                </c:pt>
                <c:pt idx="13">
                  <c:v>5173.676041936098</c:v>
                </c:pt>
                <c:pt idx="14">
                  <c:v>5250.5290346790289</c:v>
                </c:pt>
                <c:pt idx="15">
                  <c:v>5427.1040438608215</c:v>
                </c:pt>
                <c:pt idx="16">
                  <c:v>5225.7446142816571</c:v>
                </c:pt>
                <c:pt idx="17">
                  <c:v>5320.0375562270938</c:v>
                </c:pt>
                <c:pt idx="18">
                  <c:v>5127.8001392060842</c:v>
                </c:pt>
                <c:pt idx="19">
                  <c:v>4116.5356574302632</c:v>
                </c:pt>
                <c:pt idx="20">
                  <c:v>4127.0333883436761</c:v>
                </c:pt>
                <c:pt idx="21">
                  <c:v>3728.1326862406308</c:v>
                </c:pt>
                <c:pt idx="22">
                  <c:v>3805.0046141060234</c:v>
                </c:pt>
                <c:pt idx="23">
                  <c:v>3992.2324565448898</c:v>
                </c:pt>
                <c:pt idx="24">
                  <c:v>4216.0110442837822</c:v>
                </c:pt>
                <c:pt idx="25">
                  <c:v>4248.2072491848794</c:v>
                </c:pt>
                <c:pt idx="26">
                  <c:v>4327.1568351019787</c:v>
                </c:pt>
                <c:pt idx="27">
                  <c:v>4473.0487400993643</c:v>
                </c:pt>
                <c:pt idx="28">
                  <c:v>4690.8750197645995</c:v>
                </c:pt>
                <c:pt idx="29">
                  <c:v>4579.4429288103192</c:v>
                </c:pt>
                <c:pt idx="30">
                  <c:v>4651.2412270122823</c:v>
                </c:pt>
                <c:pt idx="31">
                  <c:v>4613.9076721705023</c:v>
                </c:pt>
                <c:pt idx="32">
                  <c:v>4288.4100427685144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5E-4E23-A5D3-229C3D0BD651}"/>
            </c:ext>
          </c:extLst>
        </c:ser>
        <c:ser>
          <c:idx val="3"/>
          <c:order val="3"/>
          <c:tx>
            <c:strRef>
              <c:f>'NEW Summary 1990-2022 GHG'!$A$9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'NEW Summary 1990-2022 GHG'!$B$1:$AH$1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GHG'!$B$9:$AH$9</c:f>
              <c:numCache>
                <c:formatCode>0.00</c:formatCode>
                <c:ptCount val="33"/>
                <c:pt idx="0">
                  <c:v>1010.0714711074459</c:v>
                </c:pt>
                <c:pt idx="1">
                  <c:v>1028.1035751054244</c:v>
                </c:pt>
                <c:pt idx="2">
                  <c:v>1021.9567067484875</c:v>
                </c:pt>
                <c:pt idx="3">
                  <c:v>1009.2126682989556</c:v>
                </c:pt>
                <c:pt idx="4">
                  <c:v>1100.113288767551</c:v>
                </c:pt>
                <c:pt idx="5">
                  <c:v>1078.3721856740037</c:v>
                </c:pt>
                <c:pt idx="6">
                  <c:v>973.70223646382397</c:v>
                </c:pt>
                <c:pt idx="7">
                  <c:v>981.3445359549911</c:v>
                </c:pt>
                <c:pt idx="8">
                  <c:v>967.72676973598493</c:v>
                </c:pt>
                <c:pt idx="9">
                  <c:v>1000.587942551956</c:v>
                </c:pt>
                <c:pt idx="10">
                  <c:v>1025.9332292768881</c:v>
                </c:pt>
                <c:pt idx="11">
                  <c:v>1016.3616422886577</c:v>
                </c:pt>
                <c:pt idx="12">
                  <c:v>982.72290203728858</c:v>
                </c:pt>
                <c:pt idx="13">
                  <c:v>1081.1153038740019</c:v>
                </c:pt>
                <c:pt idx="14">
                  <c:v>1049.4658938986008</c:v>
                </c:pt>
                <c:pt idx="15">
                  <c:v>1082.3695253083756</c:v>
                </c:pt>
                <c:pt idx="16">
                  <c:v>1077.5362462685862</c:v>
                </c:pt>
                <c:pt idx="17">
                  <c:v>1076.2586123175417</c:v>
                </c:pt>
                <c:pt idx="18">
                  <c:v>1123.5601471546877</c:v>
                </c:pt>
                <c:pt idx="19">
                  <c:v>890.30201248784033</c:v>
                </c:pt>
                <c:pt idx="20">
                  <c:v>990.65489819934714</c:v>
                </c:pt>
                <c:pt idx="21">
                  <c:v>916.04884558413937</c:v>
                </c:pt>
                <c:pt idx="22">
                  <c:v>965.48480237924139</c:v>
                </c:pt>
                <c:pt idx="23">
                  <c:v>962.79819565973924</c:v>
                </c:pt>
                <c:pt idx="24">
                  <c:v>863.56975102224544</c:v>
                </c:pt>
                <c:pt idx="25">
                  <c:v>972.89784093592846</c:v>
                </c:pt>
                <c:pt idx="26">
                  <c:v>867.29255458821888</c:v>
                </c:pt>
                <c:pt idx="27">
                  <c:v>802.63131775180352</c:v>
                </c:pt>
                <c:pt idx="28">
                  <c:v>873.86602490377049</c:v>
                </c:pt>
                <c:pt idx="29">
                  <c:v>842.66286325789235</c:v>
                </c:pt>
                <c:pt idx="30">
                  <c:v>683.80984555738894</c:v>
                </c:pt>
                <c:pt idx="31">
                  <c:v>764.92369072228712</c:v>
                </c:pt>
                <c:pt idx="32">
                  <c:v>766.57129543185931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5E-4E23-A5D3-229C3D0BD651}"/>
            </c:ext>
          </c:extLst>
        </c:ser>
        <c:ser>
          <c:idx val="4"/>
          <c:order val="4"/>
          <c:tx>
            <c:strRef>
              <c:f>'NEW Summary 1990-2022 GHG'!$A$10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'NEW Summary 1990-2022 GHG'!$B$1:$AH$1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GHG'!$B$10:$AH$10</c:f>
              <c:numCache>
                <c:formatCode>0.00</c:formatCode>
                <c:ptCount val="33"/>
                <c:pt idx="0">
                  <c:v>1123.118962064171</c:v>
                </c:pt>
                <c:pt idx="1">
                  <c:v>1097.4418880246833</c:v>
                </c:pt>
                <c:pt idx="2">
                  <c:v>1003.8351529311099</c:v>
                </c:pt>
                <c:pt idx="3">
                  <c:v>977.5677866909574</c:v>
                </c:pt>
                <c:pt idx="4">
                  <c:v>985.44294439739633</c:v>
                </c:pt>
                <c:pt idx="5">
                  <c:v>917.40371163574514</c:v>
                </c:pt>
                <c:pt idx="6">
                  <c:v>879.28695927514377</c:v>
                </c:pt>
                <c:pt idx="7">
                  <c:v>834.14898862525831</c:v>
                </c:pt>
                <c:pt idx="8">
                  <c:v>785.79387059282237</c:v>
                </c:pt>
                <c:pt idx="9">
                  <c:v>815.31399233641559</c:v>
                </c:pt>
                <c:pt idx="10">
                  <c:v>863.21354664363525</c:v>
                </c:pt>
                <c:pt idx="11">
                  <c:v>832.64447640873539</c:v>
                </c:pt>
                <c:pt idx="12">
                  <c:v>776.74336324109572</c:v>
                </c:pt>
                <c:pt idx="13">
                  <c:v>737.28761312384665</c:v>
                </c:pt>
                <c:pt idx="14">
                  <c:v>688.85150850363539</c:v>
                </c:pt>
                <c:pt idx="15">
                  <c:v>685.47823888992946</c:v>
                </c:pt>
                <c:pt idx="16">
                  <c:v>661.62810332285585</c:v>
                </c:pt>
                <c:pt idx="17">
                  <c:v>625.86576258990613</c:v>
                </c:pt>
                <c:pt idx="18">
                  <c:v>630.63720387021999</c:v>
                </c:pt>
                <c:pt idx="19">
                  <c:v>531.14695969176694</c:v>
                </c:pt>
                <c:pt idx="20">
                  <c:v>550.65282919754964</c:v>
                </c:pt>
                <c:pt idx="21">
                  <c:v>481.92042537157243</c:v>
                </c:pt>
                <c:pt idx="22">
                  <c:v>501.73251317361343</c:v>
                </c:pt>
                <c:pt idx="23">
                  <c:v>584.69513397392939</c:v>
                </c:pt>
                <c:pt idx="24">
                  <c:v>580.0210534421791</c:v>
                </c:pt>
                <c:pt idx="25">
                  <c:v>605.71120651021772</c:v>
                </c:pt>
                <c:pt idx="26">
                  <c:v>633.03920514455626</c:v>
                </c:pt>
                <c:pt idx="27">
                  <c:v>636.97673136879291</c:v>
                </c:pt>
                <c:pt idx="28">
                  <c:v>666.677868035811</c:v>
                </c:pt>
                <c:pt idx="29">
                  <c:v>693.92960315217795</c:v>
                </c:pt>
                <c:pt idx="30">
                  <c:v>643.05949837517585</c:v>
                </c:pt>
                <c:pt idx="31">
                  <c:v>671.61684349121469</c:v>
                </c:pt>
                <c:pt idx="32">
                  <c:v>658.61960010095618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5E-4E23-A5D3-229C3D0BD651}"/>
            </c:ext>
          </c:extLst>
        </c:ser>
        <c:ser>
          <c:idx val="5"/>
          <c:order val="5"/>
          <c:tx>
            <c:strRef>
              <c:f>'NEW Summary 1990-2022 GHG'!$A$11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'NEW Summary 1990-2022 GHG'!$B$1:$AH$1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GHG'!$B$11:$AH$11</c:f>
              <c:numCache>
                <c:formatCode>0.00</c:formatCode>
                <c:ptCount val="33"/>
                <c:pt idx="0">
                  <c:v>5143.318902355395</c:v>
                </c:pt>
                <c:pt idx="1">
                  <c:v>5323.1175080804278</c:v>
                </c:pt>
                <c:pt idx="2">
                  <c:v>5750.901038327057</c:v>
                </c:pt>
                <c:pt idx="3">
                  <c:v>5725.8894015642545</c:v>
                </c:pt>
                <c:pt idx="4">
                  <c:v>5976.0978011603156</c:v>
                </c:pt>
                <c:pt idx="5">
                  <c:v>6268.648453147659</c:v>
                </c:pt>
                <c:pt idx="6">
                  <c:v>7315.048207381561</c:v>
                </c:pt>
                <c:pt idx="7">
                  <c:v>7690.6213218746052</c:v>
                </c:pt>
                <c:pt idx="8">
                  <c:v>9032.1721323403381</c:v>
                </c:pt>
                <c:pt idx="9">
                  <c:v>9734.8657085085852</c:v>
                </c:pt>
                <c:pt idx="10">
                  <c:v>10772.359343901084</c:v>
                </c:pt>
                <c:pt idx="11">
                  <c:v>11294.372804832474</c:v>
                </c:pt>
                <c:pt idx="12">
                  <c:v>11487.032171557732</c:v>
                </c:pt>
                <c:pt idx="13">
                  <c:v>11689.236979365347</c:v>
                </c:pt>
                <c:pt idx="14">
                  <c:v>12407.17097093614</c:v>
                </c:pt>
                <c:pt idx="15">
                  <c:v>13115.790808766209</c:v>
                </c:pt>
                <c:pt idx="16">
                  <c:v>13793.415316376357</c:v>
                </c:pt>
                <c:pt idx="17">
                  <c:v>14379.630640108026</c:v>
                </c:pt>
                <c:pt idx="18">
                  <c:v>13655.782980307162</c:v>
                </c:pt>
                <c:pt idx="19">
                  <c:v>12436.78455197869</c:v>
                </c:pt>
                <c:pt idx="20">
                  <c:v>11522.095204950558</c:v>
                </c:pt>
                <c:pt idx="21">
                  <c:v>11213.466609190253</c:v>
                </c:pt>
                <c:pt idx="22">
                  <c:v>10825.785852817344</c:v>
                </c:pt>
                <c:pt idx="23">
                  <c:v>11050.114247978931</c:v>
                </c:pt>
                <c:pt idx="24">
                  <c:v>11332.115496090912</c:v>
                </c:pt>
                <c:pt idx="25">
                  <c:v>11810.519091779512</c:v>
                </c:pt>
                <c:pt idx="26">
                  <c:v>12292.526828999964</c:v>
                </c:pt>
                <c:pt idx="27">
                  <c:v>12013.592670775664</c:v>
                </c:pt>
                <c:pt idx="28">
                  <c:v>12188.383366099049</c:v>
                </c:pt>
                <c:pt idx="29">
                  <c:v>12196.550223313072</c:v>
                </c:pt>
                <c:pt idx="30">
                  <c:v>10300.637549003075</c:v>
                </c:pt>
                <c:pt idx="31">
                  <c:v>10977.674443412187</c:v>
                </c:pt>
                <c:pt idx="32">
                  <c:v>11633.969476434555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5E-4E23-A5D3-229C3D0BD651}"/>
            </c:ext>
          </c:extLst>
        </c:ser>
        <c:ser>
          <c:idx val="6"/>
          <c:order val="6"/>
          <c:tx>
            <c:strRef>
              <c:f>'NEW Summary 1990-2022 GHG'!$A$17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'NEW Summary 1990-2022 GHG'!$B$1:$AH$1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GHG'!$B$17:$AH$17</c:f>
              <c:numCache>
                <c:formatCode>0.00</c:formatCode>
                <c:ptCount val="33"/>
                <c:pt idx="0">
                  <c:v>3162.6392781837753</c:v>
                </c:pt>
                <c:pt idx="1">
                  <c:v>2873.6811784079473</c:v>
                </c:pt>
                <c:pt idx="2">
                  <c:v>2785.2457376902148</c:v>
                </c:pt>
                <c:pt idx="3">
                  <c:v>2750.5256277775475</c:v>
                </c:pt>
                <c:pt idx="4">
                  <c:v>2988.7530670195611</c:v>
                </c:pt>
                <c:pt idx="5">
                  <c:v>2902.381716939271</c:v>
                </c:pt>
                <c:pt idx="6">
                  <c:v>2984.3877394834581</c:v>
                </c:pt>
                <c:pt idx="7">
                  <c:v>3313.7050624280482</c:v>
                </c:pt>
                <c:pt idx="8">
                  <c:v>3203.0372632862591</c:v>
                </c:pt>
                <c:pt idx="9">
                  <c:v>3153.37592892066</c:v>
                </c:pt>
                <c:pt idx="10">
                  <c:v>3701.0686772195209</c:v>
                </c:pt>
                <c:pt idx="11">
                  <c:v>3757.406487249662</c:v>
                </c:pt>
                <c:pt idx="12">
                  <c:v>3269.9822731065988</c:v>
                </c:pt>
                <c:pt idx="13">
                  <c:v>2494.2941791514722</c:v>
                </c:pt>
                <c:pt idx="14">
                  <c:v>2665.4310287714543</c:v>
                </c:pt>
                <c:pt idx="15">
                  <c:v>2761.0386345168072</c:v>
                </c:pt>
                <c:pt idx="16">
                  <c:v>2706.8779833964154</c:v>
                </c:pt>
                <c:pt idx="17">
                  <c:v>2760.7060802975334</c:v>
                </c:pt>
                <c:pt idx="18">
                  <c:v>2469.0083238416796</c:v>
                </c:pt>
                <c:pt idx="19">
                  <c:v>1652.1086944798615</c:v>
                </c:pt>
                <c:pt idx="20">
                  <c:v>1462.82414515298</c:v>
                </c:pt>
                <c:pt idx="21">
                  <c:v>1332.647588495681</c:v>
                </c:pt>
                <c:pt idx="22">
                  <c:v>1561.1397598990332</c:v>
                </c:pt>
                <c:pt idx="23">
                  <c:v>1476.9486871269783</c:v>
                </c:pt>
                <c:pt idx="24">
                  <c:v>1820.7817300838385</c:v>
                </c:pt>
                <c:pt idx="25">
                  <c:v>2007.5262500881565</c:v>
                </c:pt>
                <c:pt idx="26">
                  <c:v>2149.2830094114488</c:v>
                </c:pt>
                <c:pt idx="27">
                  <c:v>2236.8506856565109</c:v>
                </c:pt>
                <c:pt idx="28">
                  <c:v>2291.8483221669671</c:v>
                </c:pt>
                <c:pt idx="29">
                  <c:v>2264.7480342278727</c:v>
                </c:pt>
                <c:pt idx="30">
                  <c:v>2107.0077304925012</c:v>
                </c:pt>
                <c:pt idx="31">
                  <c:v>2475.2838447204672</c:v>
                </c:pt>
                <c:pt idx="32">
                  <c:v>2289.3182935833443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5E-4E23-A5D3-229C3D0BD651}"/>
            </c:ext>
          </c:extLst>
        </c:ser>
        <c:ser>
          <c:idx val="7"/>
          <c:order val="7"/>
          <c:tx>
            <c:strRef>
              <c:f>'NEW Summary 1990-2022 GHG'!$A$23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cat>
            <c:numRef>
              <c:f>'NEW Summary 1990-2022 GHG'!$B$1:$AH$1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GHG'!$B$23:$AH$23</c:f>
              <c:numCache>
                <c:formatCode>0.00</c:formatCode>
                <c:ptCount val="33"/>
                <c:pt idx="0">
                  <c:v>35.524187103957608</c:v>
                </c:pt>
                <c:pt idx="1">
                  <c:v>49.661994466251372</c:v>
                </c:pt>
                <c:pt idx="2">
                  <c:v>63.799610544922189</c:v>
                </c:pt>
                <c:pt idx="3">
                  <c:v>96.560710106658405</c:v>
                </c:pt>
                <c:pt idx="4">
                  <c:v>135.30906702231795</c:v>
                </c:pt>
                <c:pt idx="5">
                  <c:v>205.69680135858985</c:v>
                </c:pt>
                <c:pt idx="6">
                  <c:v>298.71711155402375</c:v>
                </c:pt>
                <c:pt idx="7">
                  <c:v>404.06824951247637</c:v>
                </c:pt>
                <c:pt idx="8">
                  <c:v>308.60796847700897</c:v>
                </c:pt>
                <c:pt idx="9">
                  <c:v>486.23666253077994</c:v>
                </c:pt>
                <c:pt idx="10">
                  <c:v>706.45528268022372</c:v>
                </c:pt>
                <c:pt idx="11">
                  <c:v>727.45299651084611</c:v>
                </c:pt>
                <c:pt idx="12">
                  <c:v>731.45395979958994</c:v>
                </c:pt>
                <c:pt idx="13">
                  <c:v>931.61370960402087</c:v>
                </c:pt>
                <c:pt idx="14">
                  <c:v>956.33707051477006</c:v>
                </c:pt>
                <c:pt idx="15">
                  <c:v>1141.3021887204698</c:v>
                </c:pt>
                <c:pt idx="16">
                  <c:v>1130.3268194450684</c:v>
                </c:pt>
                <c:pt idx="17">
                  <c:v>1134.1813179003959</c:v>
                </c:pt>
                <c:pt idx="18">
                  <c:v>1174.543371939978</c:v>
                </c:pt>
                <c:pt idx="19">
                  <c:v>1147.0939241132212</c:v>
                </c:pt>
                <c:pt idx="20">
                  <c:v>1120.9577509602482</c:v>
                </c:pt>
                <c:pt idx="21">
                  <c:v>1128.1714116838098</c:v>
                </c:pt>
                <c:pt idx="22">
                  <c:v>1102.1262245715172</c:v>
                </c:pt>
                <c:pt idx="23">
                  <c:v>1134.5780147307175</c:v>
                </c:pt>
                <c:pt idx="24">
                  <c:v>1199.645715515466</c:v>
                </c:pt>
                <c:pt idx="25">
                  <c:v>1196.6875194289439</c:v>
                </c:pt>
                <c:pt idx="26">
                  <c:v>1273.4553837934816</c:v>
                </c:pt>
                <c:pt idx="27">
                  <c:v>1202.8018900032171</c:v>
                </c:pt>
                <c:pt idx="28">
                  <c:v>888.29387806175885</c:v>
                </c:pt>
                <c:pt idx="29">
                  <c:v>872.98713662184775</c:v>
                </c:pt>
                <c:pt idx="30">
                  <c:v>705.92088867973359</c:v>
                </c:pt>
                <c:pt idx="31">
                  <c:v>744.90053208691381</c:v>
                </c:pt>
                <c:pt idx="32">
                  <c:v>741.06459772316782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5E-4E23-A5D3-229C3D0BD651}"/>
            </c:ext>
          </c:extLst>
        </c:ser>
        <c:ser>
          <c:idx val="8"/>
          <c:order val="8"/>
          <c:tx>
            <c:strRef>
              <c:f>'NEW Summary 1990-2022 GHG'!$A$24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'NEW Summary 1990-2022 GHG'!$B$1:$AH$1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GHG'!$B$24:$AH$24</c:f>
              <c:numCache>
                <c:formatCode>0.00</c:formatCode>
                <c:ptCount val="33"/>
                <c:pt idx="0">
                  <c:v>20479.477135033467</c:v>
                </c:pt>
                <c:pt idx="1">
                  <c:v>20760.29222246397</c:v>
                </c:pt>
                <c:pt idx="2">
                  <c:v>20933.30517166093</c:v>
                </c:pt>
                <c:pt idx="3">
                  <c:v>21315.411066719695</c:v>
                </c:pt>
                <c:pt idx="4">
                  <c:v>21543.166536826258</c:v>
                </c:pt>
                <c:pt idx="5">
                  <c:v>22268.93565926357</c:v>
                </c:pt>
                <c:pt idx="6">
                  <c:v>22565.225810430376</c:v>
                </c:pt>
                <c:pt idx="7">
                  <c:v>22786.231272709072</c:v>
                </c:pt>
                <c:pt idx="8">
                  <c:v>23349.252448270767</c:v>
                </c:pt>
                <c:pt idx="9">
                  <c:v>23063.741904217124</c:v>
                </c:pt>
                <c:pt idx="10">
                  <c:v>22196.293656710324</c:v>
                </c:pt>
                <c:pt idx="11">
                  <c:v>22002.959315361986</c:v>
                </c:pt>
                <c:pt idx="12">
                  <c:v>21744.479738018046</c:v>
                </c:pt>
                <c:pt idx="13">
                  <c:v>22092.023471078879</c:v>
                </c:pt>
                <c:pt idx="14">
                  <c:v>21696.703910842876</c:v>
                </c:pt>
                <c:pt idx="15">
                  <c:v>21576.162248265427</c:v>
                </c:pt>
                <c:pt idx="16">
                  <c:v>21528.978211156518</c:v>
                </c:pt>
                <c:pt idx="17">
                  <c:v>20865.574348162125</c:v>
                </c:pt>
                <c:pt idx="18">
                  <c:v>20686.895542952396</c:v>
                </c:pt>
                <c:pt idx="19">
                  <c:v>20244.077018393906</c:v>
                </c:pt>
                <c:pt idx="20">
                  <c:v>20249.801824675236</c:v>
                </c:pt>
                <c:pt idx="21">
                  <c:v>19598.570509608573</c:v>
                </c:pt>
                <c:pt idx="22">
                  <c:v>20457.042736024261</c:v>
                </c:pt>
                <c:pt idx="23">
                  <c:v>21172.262676161485</c:v>
                </c:pt>
                <c:pt idx="24">
                  <c:v>20659.236929548078</c:v>
                </c:pt>
                <c:pt idx="25">
                  <c:v>21195.111407491928</c:v>
                </c:pt>
                <c:pt idx="26">
                  <c:v>21756.288920426658</c:v>
                </c:pt>
                <c:pt idx="27">
                  <c:v>22522.986755535097</c:v>
                </c:pt>
                <c:pt idx="28">
                  <c:v>23393.353562922293</c:v>
                </c:pt>
                <c:pt idx="29">
                  <c:v>22473.491568437887</c:v>
                </c:pt>
                <c:pt idx="30">
                  <c:v>22805.81072599558</c:v>
                </c:pt>
                <c:pt idx="31">
                  <c:v>23625.891387115706</c:v>
                </c:pt>
                <c:pt idx="32">
                  <c:v>23337.06073882831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5E-4E23-A5D3-229C3D0BD651}"/>
            </c:ext>
          </c:extLst>
        </c:ser>
        <c:ser>
          <c:idx val="9"/>
          <c:order val="9"/>
          <c:tx>
            <c:strRef>
              <c:f>'NEW Summary 1990-2022 GHG'!$A$32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'NEW Summary 1990-2022 GHG'!$B$1:$AH$1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GHG'!$B$32:$AH$32</c:f>
              <c:numCache>
                <c:formatCode>0.00</c:formatCode>
                <c:ptCount val="33"/>
                <c:pt idx="0">
                  <c:v>1709.2379654880638</c:v>
                </c:pt>
                <c:pt idx="1">
                  <c:v>1799.7259717319207</c:v>
                </c:pt>
                <c:pt idx="2">
                  <c:v>1872.6110167758227</c:v>
                </c:pt>
                <c:pt idx="3">
                  <c:v>1928.635396083811</c:v>
                </c:pt>
                <c:pt idx="4">
                  <c:v>1978.8855789392078</c:v>
                </c:pt>
                <c:pt idx="5">
                  <c:v>2019.7605435458233</c:v>
                </c:pt>
                <c:pt idx="6">
                  <c:v>1884.4631560740484</c:v>
                </c:pt>
                <c:pt idx="7">
                  <c:v>1577.0810241243623</c:v>
                </c:pt>
                <c:pt idx="8">
                  <c:v>1626.6955525074786</c:v>
                </c:pt>
                <c:pt idx="9">
                  <c:v>1630.862038641108</c:v>
                </c:pt>
                <c:pt idx="10">
                  <c:v>1643.3846087690049</c:v>
                </c:pt>
                <c:pt idx="11">
                  <c:v>1766.9683856870142</c:v>
                </c:pt>
                <c:pt idx="12">
                  <c:v>1880.9796934493604</c:v>
                </c:pt>
                <c:pt idx="13">
                  <c:v>1935.8855277009457</c:v>
                </c:pt>
                <c:pt idx="14">
                  <c:v>1656.8076141371562</c:v>
                </c:pt>
                <c:pt idx="15">
                  <c:v>1454.3859555712822</c:v>
                </c:pt>
                <c:pt idx="16">
                  <c:v>1489.1756863909459</c:v>
                </c:pt>
                <c:pt idx="17">
                  <c:v>962.50444312206935</c:v>
                </c:pt>
                <c:pt idx="18">
                  <c:v>800.35568468212944</c:v>
                </c:pt>
                <c:pt idx="19">
                  <c:v>603.97531053018679</c:v>
                </c:pt>
                <c:pt idx="20">
                  <c:v>588.87485750317603</c:v>
                </c:pt>
                <c:pt idx="21">
                  <c:v>683.73014228332477</c:v>
                </c:pt>
                <c:pt idx="22">
                  <c:v>589.55731219352106</c:v>
                </c:pt>
                <c:pt idx="23">
                  <c:v>755.05926000677346</c:v>
                </c:pt>
                <c:pt idx="24">
                  <c:v>949.24604207902996</c:v>
                </c:pt>
                <c:pt idx="25">
                  <c:v>1020.4334171320365</c:v>
                </c:pt>
                <c:pt idx="26">
                  <c:v>1015.8910712325211</c:v>
                </c:pt>
                <c:pt idx="27">
                  <c:v>978.97236829745566</c:v>
                </c:pt>
                <c:pt idx="28">
                  <c:v>933.27633836206337</c:v>
                </c:pt>
                <c:pt idx="29">
                  <c:v>897.94477080357126</c:v>
                </c:pt>
                <c:pt idx="30">
                  <c:v>877.82917271978442</c:v>
                </c:pt>
                <c:pt idx="31">
                  <c:v>826.49721146997922</c:v>
                </c:pt>
                <c:pt idx="32">
                  <c:v>867.38600855034611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5E-4E23-A5D3-229C3D0BD651}"/>
            </c:ext>
          </c:extLst>
        </c:ser>
        <c:ser>
          <c:idx val="10"/>
          <c:order val="10"/>
          <c:tx>
            <c:strRef>
              <c:f>'NEW Summary 1990-2022 GHG'!$A$37</c:f>
              <c:strCache>
                <c:ptCount val="1"/>
                <c:pt idx="0">
                  <c:v>Land use, land-use change and forestry</c:v>
                </c:pt>
              </c:strCache>
            </c:strRef>
          </c:tx>
          <c:invertIfNegative val="0"/>
          <c:cat>
            <c:numRef>
              <c:f>'NEW Summary 1990-2022 GHG'!$B$1:$AH$1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GHG'!$B$37:$AH$37</c:f>
              <c:numCache>
                <c:formatCode>0.00</c:formatCode>
                <c:ptCount val="33"/>
                <c:pt idx="0">
                  <c:v>6009.4426479479516</c:v>
                </c:pt>
                <c:pt idx="1">
                  <c:v>5813.8890871974872</c:v>
                </c:pt>
                <c:pt idx="2">
                  <c:v>5568.4712640716161</c:v>
                </c:pt>
                <c:pt idx="3">
                  <c:v>5671.875265944891</c:v>
                </c:pt>
                <c:pt idx="4">
                  <c:v>5738.7488783594717</c:v>
                </c:pt>
                <c:pt idx="5">
                  <c:v>6702.1736928703658</c:v>
                </c:pt>
                <c:pt idx="6">
                  <c:v>6355.7765234996059</c:v>
                </c:pt>
                <c:pt idx="7">
                  <c:v>5821.9247695671738</c:v>
                </c:pt>
                <c:pt idx="8">
                  <c:v>5632.4738458364664</c:v>
                </c:pt>
                <c:pt idx="9">
                  <c:v>5724.0266040133647</c:v>
                </c:pt>
                <c:pt idx="10">
                  <c:v>7325.6392800768717</c:v>
                </c:pt>
                <c:pt idx="11">
                  <c:v>8417.8434186271916</c:v>
                </c:pt>
                <c:pt idx="12">
                  <c:v>8300.0852417469014</c:v>
                </c:pt>
                <c:pt idx="13">
                  <c:v>8773.8565239499967</c:v>
                </c:pt>
                <c:pt idx="14">
                  <c:v>7238.4029595180982</c:v>
                </c:pt>
                <c:pt idx="15">
                  <c:v>7691.0130672327596</c:v>
                </c:pt>
                <c:pt idx="16">
                  <c:v>7614.8771907754544</c:v>
                </c:pt>
                <c:pt idx="17">
                  <c:v>6559.4256667599748</c:v>
                </c:pt>
                <c:pt idx="18">
                  <c:v>6111.1132905463455</c:v>
                </c:pt>
                <c:pt idx="19">
                  <c:v>5556.7573032075416</c:v>
                </c:pt>
                <c:pt idx="20">
                  <c:v>7055.7907577496153</c:v>
                </c:pt>
                <c:pt idx="21">
                  <c:v>6176.5200449922613</c:v>
                </c:pt>
                <c:pt idx="22">
                  <c:v>5486.6285703916838</c:v>
                </c:pt>
                <c:pt idx="23">
                  <c:v>6289.6658349611362</c:v>
                </c:pt>
                <c:pt idx="24">
                  <c:v>5826.9422770836518</c:v>
                </c:pt>
                <c:pt idx="25">
                  <c:v>6259.408780661257</c:v>
                </c:pt>
                <c:pt idx="26">
                  <c:v>5036.46538775918</c:v>
                </c:pt>
                <c:pt idx="27">
                  <c:v>7438.8596610158093</c:v>
                </c:pt>
                <c:pt idx="28">
                  <c:v>6263.9843155676708</c:v>
                </c:pt>
                <c:pt idx="29">
                  <c:v>6657.0676999370407</c:v>
                </c:pt>
                <c:pt idx="30">
                  <c:v>7042.4500858212159</c:v>
                </c:pt>
                <c:pt idx="31">
                  <c:v>7338.2512672665198</c:v>
                </c:pt>
                <c:pt idx="32">
                  <c:v>7305.0559205944364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75E-4E23-A5D3-229C3D0BD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330624"/>
        <c:axId val="216332160"/>
      </c:barChart>
      <c:catAx>
        <c:axId val="21633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6332160"/>
        <c:crosses val="autoZero"/>
        <c:auto val="1"/>
        <c:lblAlgn val="ctr"/>
        <c:lblOffset val="100"/>
        <c:noMultiLvlLbl val="0"/>
      </c:catAx>
      <c:valAx>
        <c:axId val="216332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E"/>
                  <a:t>Kilotonnes</a:t>
                </a:r>
                <a:r>
                  <a:rPr lang="en-IE" baseline="0"/>
                  <a:t> CO2eq</a:t>
                </a:r>
                <a:endParaRPr lang="en-IE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1633062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9999995192862936"/>
          <c:h val="4.840735984461756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/>
            </a:pPr>
            <a:r>
              <a:rPr lang="en-IE" sz="2400"/>
              <a:t>2022</a:t>
            </a:r>
          </a:p>
        </c:rich>
      </c:tx>
      <c:layout>
        <c:manualLayout>
          <c:xMode val="edge"/>
          <c:yMode val="edge"/>
          <c:x val="0.4529873869932925"/>
          <c:y val="0.352284498527667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427187787424009"/>
          <c:y val="0.10051230446097462"/>
          <c:w val="0.54214000493528047"/>
          <c:h val="0.60817139141652532"/>
        </c:manualLayout>
      </c:layout>
      <c:doughnutChart>
        <c:varyColors val="1"/>
        <c:ser>
          <c:idx val="0"/>
          <c:order val="0"/>
          <c:tx>
            <c:strRef>
              <c:f>'NEW Summary 1990-2022 GHG'!$AH$1</c:f>
              <c:strCache>
                <c:ptCount val="1"/>
                <c:pt idx="0">
                  <c:v>2022</c:v>
                </c:pt>
              </c:strCache>
            </c:strRef>
          </c:tx>
          <c:dLbls>
            <c:dLbl>
              <c:idx val="0"/>
              <c:layout>
                <c:manualLayout>
                  <c:x val="9.1923531248936916E-2"/>
                  <c:y val="-0.1098702126381226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AB-4CBC-AAD5-F72EA8A6ABD5}"/>
                </c:ext>
              </c:extLst>
            </c:dLbl>
            <c:dLbl>
              <c:idx val="1"/>
              <c:layout>
                <c:manualLayout>
                  <c:x val="0.11974107905801203"/>
                  <c:y val="-2.803267348627813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AB-4CBC-AAD5-F72EA8A6ABD5}"/>
                </c:ext>
              </c:extLst>
            </c:dLbl>
            <c:dLbl>
              <c:idx val="2"/>
              <c:layout>
                <c:manualLayout>
                  <c:x val="0.17759088439959966"/>
                  <c:y val="1.392243837546072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AB-4CBC-AAD5-F72EA8A6ABD5}"/>
                </c:ext>
              </c:extLst>
            </c:dLbl>
            <c:dLbl>
              <c:idx val="3"/>
              <c:layout>
                <c:manualLayout>
                  <c:x val="0.14264964784195613"/>
                  <c:y val="6.389005366205206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AB-4CBC-AAD5-F72EA8A6ABD5}"/>
                </c:ext>
              </c:extLst>
            </c:dLbl>
            <c:dLbl>
              <c:idx val="4"/>
              <c:layout>
                <c:manualLayout>
                  <c:x val="0.10443318170901519"/>
                  <c:y val="0.1120028222986759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AB-4CBC-AAD5-F72EA8A6ABD5}"/>
                </c:ext>
              </c:extLst>
            </c:dLbl>
            <c:dLbl>
              <c:idx val="5"/>
              <c:layout>
                <c:manualLayout>
                  <c:x val="1.3835332486051285E-2"/>
                  <c:y val="0.1178526748766658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AB-4CBC-AAD5-F72EA8A6ABD5}"/>
                </c:ext>
              </c:extLst>
            </c:dLbl>
            <c:dLbl>
              <c:idx val="6"/>
              <c:layout>
                <c:manualLayout>
                  <c:x val="-8.8361622452355848E-2"/>
                  <c:y val="0.1238601257200054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AB-4CBC-AAD5-F72EA8A6ABD5}"/>
                </c:ext>
              </c:extLst>
            </c:dLbl>
            <c:dLbl>
              <c:idx val="7"/>
              <c:layout>
                <c:manualLayout>
                  <c:x val="-0.14770441452501182"/>
                  <c:y val="7.384752729579943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01408735251159"/>
                      <c:h val="5.47515562435494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8AB-4CBC-AAD5-F72EA8A6ABD5}"/>
                </c:ext>
              </c:extLst>
            </c:dLbl>
            <c:dLbl>
              <c:idx val="8"/>
              <c:layout>
                <c:manualLayout>
                  <c:x val="-0.12166653266828908"/>
                  <c:y val="-4.795501308757654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AB-4CBC-AAD5-F72EA8A6ABD5}"/>
                </c:ext>
              </c:extLst>
            </c:dLbl>
            <c:dLbl>
              <c:idx val="9"/>
              <c:layout>
                <c:manualLayout>
                  <c:x val="-9.7047175862116017E-2"/>
                  <c:y val="-0.1240297773779943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AB-4CBC-AAD5-F72EA8A6ABD5}"/>
                </c:ext>
              </c:extLst>
            </c:dLbl>
            <c:dLbl>
              <c:idx val="10"/>
              <c:layout>
                <c:manualLayout>
                  <c:x val="-4.1594454072790298E-2"/>
                  <c:y val="-0.1311884946329296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8AB-4CBC-AAD5-F72EA8A6ABD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1990-2022 GHG'!$A$2,'NEW Summary 1990-2022 GHG'!$A$7,'NEW Summary 1990-2022 GHG'!$A$8,'NEW Summary 1990-2022 GHG'!$A$9,'NEW Summary 1990-2022 GHG'!$A$10,'NEW Summary 1990-2022 GHG'!$A$11,'NEW Summary 1990-2022 GHG'!$A$17,'NEW Summary 1990-2022 GHG'!$A$23,'NEW Summary 1990-2022 GHG'!$A$24,'NEW Summary 1990-2022 GHG'!$A$32,'NEW Summary 1990-2022 GHG'!$A$37)</c:f>
              <c:strCache>
                <c:ptCount val="11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  <c:pt idx="10">
                  <c:v>Land use, land-use change and forestry</c:v>
                </c:pt>
              </c:strCache>
            </c:strRef>
          </c:cat>
          <c:val>
            <c:numRef>
              <c:f>('NEW Summary 1990-2022 GHG'!$AH$2,'NEW Summary 1990-2022 GHG'!$AH$7,'NEW Summary 1990-2022 GHG'!$AH$8,'NEW Summary 1990-2022 GHG'!$AH$9,'NEW Summary 1990-2022 GHG'!$AH$10,'NEW Summary 1990-2022 GHG'!$AH$11,'NEW Summary 1990-2022 GHG'!$AH$17,'NEW Summary 1990-2022 GHG'!$AH$23,'NEW Summary 1990-2022 GHG'!$AH$24,'NEW Summary 1990-2022 GHG'!$AH$32,'NEW Summary 1990-2022 GHG'!$AH$37)</c:f>
              <c:numCache>
                <c:formatCode>0.00</c:formatCode>
                <c:ptCount val="11"/>
                <c:pt idx="0">
                  <c:v>10076.357465997813</c:v>
                </c:pt>
                <c:pt idx="1">
                  <c:v>6105.0706483695267</c:v>
                </c:pt>
                <c:pt idx="2">
                  <c:v>4288.4100427685144</c:v>
                </c:pt>
                <c:pt idx="3">
                  <c:v>766.57129543185931</c:v>
                </c:pt>
                <c:pt idx="4">
                  <c:v>658.61960010095618</c:v>
                </c:pt>
                <c:pt idx="5">
                  <c:v>11633.969476434555</c:v>
                </c:pt>
                <c:pt idx="6">
                  <c:v>2289.3182935833443</c:v>
                </c:pt>
                <c:pt idx="7">
                  <c:v>741.06459772316782</c:v>
                </c:pt>
                <c:pt idx="8">
                  <c:v>23337.06073882831</c:v>
                </c:pt>
                <c:pt idx="9">
                  <c:v>867.38600855034611</c:v>
                </c:pt>
                <c:pt idx="10">
                  <c:v>7305.0559205944364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8AB-4CBC-AAD5-F72EA8A6A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1.3658806106461941E-2"/>
          <c:y val="0.82452109473228585"/>
          <c:w val="0.98367591380301056"/>
          <c:h val="0.16082729966854031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/>
            </a:pPr>
            <a:r>
              <a:rPr lang="en-IE" sz="2400"/>
              <a:t>1990</a:t>
            </a:r>
          </a:p>
        </c:rich>
      </c:tx>
      <c:layout>
        <c:manualLayout>
          <c:xMode val="edge"/>
          <c:yMode val="edge"/>
          <c:x val="0.4529873869932925"/>
          <c:y val="0.352284498527667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427187787424009"/>
          <c:y val="0.10051230446097462"/>
          <c:w val="0.54214000493528047"/>
          <c:h val="0.60817139141652532"/>
        </c:manualLayout>
      </c:layout>
      <c:doughnutChart>
        <c:varyColors val="1"/>
        <c:ser>
          <c:idx val="0"/>
          <c:order val="0"/>
          <c:tx>
            <c:strRef>
              <c:f>'NEW Summary 1990-2022 GHG'!$B$1</c:f>
              <c:strCache>
                <c:ptCount val="1"/>
                <c:pt idx="0">
                  <c:v>1990</c:v>
                </c:pt>
              </c:strCache>
            </c:strRef>
          </c:tx>
          <c:dLbls>
            <c:dLbl>
              <c:idx val="0"/>
              <c:layout>
                <c:manualLayout>
                  <c:x val="9.1923531248936916E-2"/>
                  <c:y val="-0.1098702126381226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4D-4B86-B67A-82AB65D6D66A}"/>
                </c:ext>
              </c:extLst>
            </c:dLbl>
            <c:dLbl>
              <c:idx val="1"/>
              <c:layout>
                <c:manualLayout>
                  <c:x val="0.11974107905801203"/>
                  <c:y val="-2.803267348627813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4D-4B86-B67A-82AB65D6D66A}"/>
                </c:ext>
              </c:extLst>
            </c:dLbl>
            <c:dLbl>
              <c:idx val="2"/>
              <c:layout>
                <c:manualLayout>
                  <c:x val="0.17759088439959966"/>
                  <c:y val="1.392243837546072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4D-4B86-B67A-82AB65D6D66A}"/>
                </c:ext>
              </c:extLst>
            </c:dLbl>
            <c:dLbl>
              <c:idx val="3"/>
              <c:layout>
                <c:manualLayout>
                  <c:x val="0.14264964784195613"/>
                  <c:y val="6.389005366205206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4D-4B86-B67A-82AB65D6D66A}"/>
                </c:ext>
              </c:extLst>
            </c:dLbl>
            <c:dLbl>
              <c:idx val="4"/>
              <c:layout>
                <c:manualLayout>
                  <c:x val="0.10443318170901519"/>
                  <c:y val="0.1120028222986759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4D-4B86-B67A-82AB65D6D66A}"/>
                </c:ext>
              </c:extLst>
            </c:dLbl>
            <c:dLbl>
              <c:idx val="5"/>
              <c:layout>
                <c:manualLayout>
                  <c:x val="1.3835332486051285E-2"/>
                  <c:y val="0.1178526748766658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4D-4B86-B67A-82AB65D6D66A}"/>
                </c:ext>
              </c:extLst>
            </c:dLbl>
            <c:dLbl>
              <c:idx val="6"/>
              <c:layout>
                <c:manualLayout>
                  <c:x val="-8.8361622452355848E-2"/>
                  <c:y val="0.1238601257200054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4D-4B86-B67A-82AB65D6D66A}"/>
                </c:ext>
              </c:extLst>
            </c:dLbl>
            <c:dLbl>
              <c:idx val="7"/>
              <c:layout>
                <c:manualLayout>
                  <c:x val="-0.14770441452501182"/>
                  <c:y val="7.384752729579943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01408735251159"/>
                      <c:h val="5.47515562435494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94D-4B86-B67A-82AB65D6D66A}"/>
                </c:ext>
              </c:extLst>
            </c:dLbl>
            <c:dLbl>
              <c:idx val="8"/>
              <c:layout>
                <c:manualLayout>
                  <c:x val="-0.12166653266828908"/>
                  <c:y val="-4.795501308757654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4D-4B86-B67A-82AB65D6D66A}"/>
                </c:ext>
              </c:extLst>
            </c:dLbl>
            <c:dLbl>
              <c:idx val="9"/>
              <c:layout>
                <c:manualLayout>
                  <c:x val="-9.7047175862116017E-2"/>
                  <c:y val="-0.1240297773779943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4D-4B86-B67A-82AB65D6D66A}"/>
                </c:ext>
              </c:extLst>
            </c:dLbl>
            <c:dLbl>
              <c:idx val="10"/>
              <c:layout>
                <c:manualLayout>
                  <c:x val="-4.1594454072790298E-2"/>
                  <c:y val="-0.1311884946329296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94D-4B86-B67A-82AB65D6D66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1990-2022 GHG'!$A$2,'NEW Summary 1990-2022 GHG'!$A$7,'NEW Summary 1990-2022 GHG'!$A$8,'NEW Summary 1990-2022 GHG'!$A$9,'NEW Summary 1990-2022 GHG'!$A$10,'NEW Summary 1990-2022 GHG'!$A$11,'NEW Summary 1990-2022 GHG'!$A$17,'NEW Summary 1990-2022 GHG'!$A$23,'NEW Summary 1990-2022 GHG'!$A$24,'NEW Summary 1990-2022 GHG'!$A$32,'NEW Summary 1990-2022 GHG'!$A$37)</c:f>
              <c:strCache>
                <c:ptCount val="11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  <c:pt idx="10">
                  <c:v>Land use, land-use change and forestry</c:v>
                </c:pt>
              </c:strCache>
            </c:strRef>
          </c:cat>
          <c:val>
            <c:numRef>
              <c:f>('NEW Summary 1990-2022 GHG'!$B$2,'NEW Summary 1990-2022 GHG'!$B$7,'NEW Summary 1990-2022 GHG'!$B$8,'NEW Summary 1990-2022 GHG'!$B$9,'NEW Summary 1990-2022 GHG'!$B$10,'NEW Summary 1990-2022 GHG'!$B$11,'NEW Summary 1990-2022 GHG'!$B$17,'NEW Summary 1990-2022 GHG'!$B$23,'NEW Summary 1990-2022 GHG'!$B$24,'NEW Summary 1990-2022 GHG'!$B$32,'NEW Summary 1990-2022 GHG'!$B$37)</c:f>
              <c:numCache>
                <c:formatCode>0.00</c:formatCode>
                <c:ptCount val="11"/>
                <c:pt idx="0">
                  <c:v>11334.543936802416</c:v>
                </c:pt>
                <c:pt idx="1">
                  <c:v>7571.2741453013959</c:v>
                </c:pt>
                <c:pt idx="2">
                  <c:v>4074.367490041443</c:v>
                </c:pt>
                <c:pt idx="3">
                  <c:v>1010.0714711074459</c:v>
                </c:pt>
                <c:pt idx="4">
                  <c:v>1123.118962064171</c:v>
                </c:pt>
                <c:pt idx="5">
                  <c:v>5143.318902355395</c:v>
                </c:pt>
                <c:pt idx="6">
                  <c:v>3162.6392781837753</c:v>
                </c:pt>
                <c:pt idx="7">
                  <c:v>35.524187103957608</c:v>
                </c:pt>
                <c:pt idx="8">
                  <c:v>20479.477135033467</c:v>
                </c:pt>
                <c:pt idx="9">
                  <c:v>1709.2379654880638</c:v>
                </c:pt>
                <c:pt idx="10">
                  <c:v>6009.4426479479516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94D-4B86-B67A-82AB65D6D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1.3658806106461941E-2"/>
          <c:y val="0.82452109473228585"/>
          <c:w val="0.98367591380301056"/>
          <c:h val="0.16082729966854031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1990-2022 CO2'!$A$2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'NEW Summary 1990-2022 CO2'!$B$1:$AH$1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CO2'!$B$2:$AH$2</c:f>
              <c:numCache>
                <c:formatCode>0.00</c:formatCode>
                <c:ptCount val="33"/>
                <c:pt idx="0">
                  <c:v>11145.011795837325</c:v>
                </c:pt>
                <c:pt idx="1">
                  <c:v>11604.437024402941</c:v>
                </c:pt>
                <c:pt idx="2">
                  <c:v>12263.693401455746</c:v>
                </c:pt>
                <c:pt idx="3">
                  <c:v>12282.243614002909</c:v>
                </c:pt>
                <c:pt idx="4">
                  <c:v>12618.23151998562</c:v>
                </c:pt>
                <c:pt idx="5">
                  <c:v>13301.427399542557</c:v>
                </c:pt>
                <c:pt idx="6">
                  <c:v>14016.867710969154</c:v>
                </c:pt>
                <c:pt idx="7">
                  <c:v>14674.047254823647</c:v>
                </c:pt>
                <c:pt idx="8">
                  <c:v>15057.168226385156</c:v>
                </c:pt>
                <c:pt idx="9">
                  <c:v>15751.387075345969</c:v>
                </c:pt>
                <c:pt idx="10">
                  <c:v>16028.432049552954</c:v>
                </c:pt>
                <c:pt idx="11">
                  <c:v>17295.089151475247</c:v>
                </c:pt>
                <c:pt idx="12">
                  <c:v>16314.679630761728</c:v>
                </c:pt>
                <c:pt idx="13">
                  <c:v>15611.031017611705</c:v>
                </c:pt>
                <c:pt idx="14">
                  <c:v>15234.593318998688</c:v>
                </c:pt>
                <c:pt idx="15">
                  <c:v>15719.062726686898</c:v>
                </c:pt>
                <c:pt idx="16">
                  <c:v>14959.201330537671</c:v>
                </c:pt>
                <c:pt idx="17">
                  <c:v>14458.954338672</c:v>
                </c:pt>
                <c:pt idx="18">
                  <c:v>14555.216695560133</c:v>
                </c:pt>
                <c:pt idx="19">
                  <c:v>12972.096594043738</c:v>
                </c:pt>
                <c:pt idx="20">
                  <c:v>13228.010437610892</c:v>
                </c:pt>
                <c:pt idx="21">
                  <c:v>11844.579066347227</c:v>
                </c:pt>
                <c:pt idx="22">
                  <c:v>12683.41634114885</c:v>
                </c:pt>
                <c:pt idx="23">
                  <c:v>11331.215375034613</c:v>
                </c:pt>
                <c:pt idx="24">
                  <c:v>11126.259505836386</c:v>
                </c:pt>
                <c:pt idx="25">
                  <c:v>11737.905320937096</c:v>
                </c:pt>
                <c:pt idx="26">
                  <c:v>12443.943671905898</c:v>
                </c:pt>
                <c:pt idx="27">
                  <c:v>11671.552469138132</c:v>
                </c:pt>
                <c:pt idx="28">
                  <c:v>10402.07023891955</c:v>
                </c:pt>
                <c:pt idx="29">
                  <c:v>9199.9327046263243</c:v>
                </c:pt>
                <c:pt idx="30">
                  <c:v>8513.2057407103639</c:v>
                </c:pt>
                <c:pt idx="31">
                  <c:v>10064.29025284574</c:v>
                </c:pt>
                <c:pt idx="32">
                  <c:v>9872.5378238245685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B-442A-B28F-0AEAF62DAC80}"/>
            </c:ext>
          </c:extLst>
        </c:ser>
        <c:ser>
          <c:idx val="1"/>
          <c:order val="1"/>
          <c:tx>
            <c:strRef>
              <c:f>'NEW Summary 1990-2022 CO2'!$A$7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'NEW Summary 1990-2022 CO2'!$B$1:$AH$1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CO2'!$B$7:$AH$7</c:f>
              <c:numCache>
                <c:formatCode>0.00</c:formatCode>
                <c:ptCount val="33"/>
                <c:pt idx="0">
                  <c:v>7049.6165572435057</c:v>
                </c:pt>
                <c:pt idx="1">
                  <c:v>7167.7388253369063</c:v>
                </c:pt>
                <c:pt idx="2">
                  <c:v>6450.4207007496843</c:v>
                </c:pt>
                <c:pt idx="3">
                  <c:v>6459.2610538558038</c:v>
                </c:pt>
                <c:pt idx="4">
                  <c:v>6441.084560078958</c:v>
                </c:pt>
                <c:pt idx="5">
                  <c:v>6308.8862784382436</c:v>
                </c:pt>
                <c:pt idx="6">
                  <c:v>6643.6190656384078</c:v>
                </c:pt>
                <c:pt idx="7">
                  <c:v>6442.3113920021806</c:v>
                </c:pt>
                <c:pt idx="8">
                  <c:v>6999.1245476523591</c:v>
                </c:pt>
                <c:pt idx="9">
                  <c:v>6828.4238937674709</c:v>
                </c:pt>
                <c:pt idx="10">
                  <c:v>6930.6932285379553</c:v>
                </c:pt>
                <c:pt idx="11">
                  <c:v>7297.8438239349489</c:v>
                </c:pt>
                <c:pt idx="12">
                  <c:v>7317.9798109342773</c:v>
                </c:pt>
                <c:pt idx="13">
                  <c:v>7564.5469190617641</c:v>
                </c:pt>
                <c:pt idx="14">
                  <c:v>7719.768619614104</c:v>
                </c:pt>
                <c:pt idx="15">
                  <c:v>8166.8708785490089</c:v>
                </c:pt>
                <c:pt idx="16">
                  <c:v>8035.1220904956663</c:v>
                </c:pt>
                <c:pt idx="17">
                  <c:v>7870.7349979618466</c:v>
                </c:pt>
                <c:pt idx="18">
                  <c:v>8660.7540273167579</c:v>
                </c:pt>
                <c:pt idx="19">
                  <c:v>8486.3726049015822</c:v>
                </c:pt>
                <c:pt idx="20">
                  <c:v>8750.9327358580504</c:v>
                </c:pt>
                <c:pt idx="21">
                  <c:v>7528.7894168471021</c:v>
                </c:pt>
                <c:pt idx="22">
                  <c:v>7046.4419789612548</c:v>
                </c:pt>
                <c:pt idx="23">
                  <c:v>6842.8625276227222</c:v>
                </c:pt>
                <c:pt idx="24">
                  <c:v>6060.1190056992946</c:v>
                </c:pt>
                <c:pt idx="25">
                  <c:v>6489.4500523721263</c:v>
                </c:pt>
                <c:pt idx="26">
                  <c:v>6770.7044604336879</c:v>
                </c:pt>
                <c:pt idx="27">
                  <c:v>6420.6825355326573</c:v>
                </c:pt>
                <c:pt idx="28">
                  <c:v>6902.940046998533</c:v>
                </c:pt>
                <c:pt idx="29">
                  <c:v>6651.2692788289942</c:v>
                </c:pt>
                <c:pt idx="30">
                  <c:v>7250.078955600934</c:v>
                </c:pt>
                <c:pt idx="31">
                  <c:v>6818.9706822071394</c:v>
                </c:pt>
                <c:pt idx="32">
                  <c:v>5967.5212251000794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2B-442A-B28F-0AEAF62DAC80}"/>
            </c:ext>
          </c:extLst>
        </c:ser>
        <c:ser>
          <c:idx val="2"/>
          <c:order val="2"/>
          <c:tx>
            <c:strRef>
              <c:f>'NEW Summary 1990-2022 CO2'!$A$8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'NEW Summary 1990-2022 CO2'!$B$1:$AH$1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CO2'!$B$8:$AH$8</c:f>
              <c:numCache>
                <c:formatCode>0.00</c:formatCode>
                <c:ptCount val="33"/>
                <c:pt idx="0">
                  <c:v>4055.4542674901159</c:v>
                </c:pt>
                <c:pt idx="1">
                  <c:v>4140.3321793443265</c:v>
                </c:pt>
                <c:pt idx="2">
                  <c:v>3817.4263664355904</c:v>
                </c:pt>
                <c:pt idx="3">
                  <c:v>4023.4254303788543</c:v>
                </c:pt>
                <c:pt idx="4">
                  <c:v>4257.1456890884083</c:v>
                </c:pt>
                <c:pt idx="5">
                  <c:v>4272.5488892466547</c:v>
                </c:pt>
                <c:pt idx="6">
                  <c:v>4140.4868781645428</c:v>
                </c:pt>
                <c:pt idx="7">
                  <c:v>4479.0080031933276</c:v>
                </c:pt>
                <c:pt idx="8">
                  <c:v>4458.8987260287067</c:v>
                </c:pt>
                <c:pt idx="9">
                  <c:v>4623.333509392728</c:v>
                </c:pt>
                <c:pt idx="10">
                  <c:v>5402.7656722133288</c:v>
                </c:pt>
                <c:pt idx="11">
                  <c:v>5368.2495752380328</c:v>
                </c:pt>
                <c:pt idx="12">
                  <c:v>5033.606416870125</c:v>
                </c:pt>
                <c:pt idx="13">
                  <c:v>5149.7137109520518</c:v>
                </c:pt>
                <c:pt idx="14">
                  <c:v>5224.5167301048459</c:v>
                </c:pt>
                <c:pt idx="15">
                  <c:v>5397.4970498723587</c:v>
                </c:pt>
                <c:pt idx="16">
                  <c:v>5197.8280062547356</c:v>
                </c:pt>
                <c:pt idx="17">
                  <c:v>5293.0177253094262</c:v>
                </c:pt>
                <c:pt idx="18">
                  <c:v>5102.8161454575556</c:v>
                </c:pt>
                <c:pt idx="19">
                  <c:v>4095.644455471906</c:v>
                </c:pt>
                <c:pt idx="20">
                  <c:v>4105.1442830116866</c:v>
                </c:pt>
                <c:pt idx="21">
                  <c:v>3709.2967244585129</c:v>
                </c:pt>
                <c:pt idx="22">
                  <c:v>3787.6638845369093</c:v>
                </c:pt>
                <c:pt idx="23">
                  <c:v>3974.4044088295618</c:v>
                </c:pt>
                <c:pt idx="24">
                  <c:v>4195.3327686940083</c:v>
                </c:pt>
                <c:pt idx="25">
                  <c:v>4227.6303556352177</c:v>
                </c:pt>
                <c:pt idx="26">
                  <c:v>4307.2707283504678</c:v>
                </c:pt>
                <c:pt idx="27">
                  <c:v>4451.7835354322933</c:v>
                </c:pt>
                <c:pt idx="28">
                  <c:v>4668.8321353622441</c:v>
                </c:pt>
                <c:pt idx="29">
                  <c:v>4558.8417670991348</c:v>
                </c:pt>
                <c:pt idx="30">
                  <c:v>4631.2563767435859</c:v>
                </c:pt>
                <c:pt idx="31">
                  <c:v>4594.657084269491</c:v>
                </c:pt>
                <c:pt idx="32">
                  <c:v>4269.5033452678399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2B-442A-B28F-0AEAF62DAC80}"/>
            </c:ext>
          </c:extLst>
        </c:ser>
        <c:ser>
          <c:idx val="3"/>
          <c:order val="3"/>
          <c:tx>
            <c:strRef>
              <c:f>'NEW Summary 1990-2022 CO2'!$A$9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'NEW Summary 1990-2022 CO2'!$B$1:$AH$1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CO2'!$B$9:$AH$9</c:f>
              <c:numCache>
                <c:formatCode>0.00</c:formatCode>
                <c:ptCount val="33"/>
                <c:pt idx="0">
                  <c:v>1004.4288688076082</c:v>
                </c:pt>
                <c:pt idx="1">
                  <c:v>1022.4319240548675</c:v>
                </c:pt>
                <c:pt idx="2">
                  <c:v>1016.3911396294709</c:v>
                </c:pt>
                <c:pt idx="3">
                  <c:v>1003.8181512365261</c:v>
                </c:pt>
                <c:pt idx="4">
                  <c:v>1094.2494865877793</c:v>
                </c:pt>
                <c:pt idx="5">
                  <c:v>1072.6625137339799</c:v>
                </c:pt>
                <c:pt idx="6">
                  <c:v>968.6907911549838</c:v>
                </c:pt>
                <c:pt idx="7">
                  <c:v>976.35350146126405</c:v>
                </c:pt>
                <c:pt idx="8">
                  <c:v>962.936210131846</c:v>
                </c:pt>
                <c:pt idx="9">
                  <c:v>995.6999760204576</c:v>
                </c:pt>
                <c:pt idx="10">
                  <c:v>1021.1042179651994</c:v>
                </c:pt>
                <c:pt idx="11">
                  <c:v>1011.669186232999</c:v>
                </c:pt>
                <c:pt idx="12">
                  <c:v>978.23607232896848</c:v>
                </c:pt>
                <c:pt idx="13">
                  <c:v>1076.0226883459168</c:v>
                </c:pt>
                <c:pt idx="14">
                  <c:v>1044.6697553777558</c:v>
                </c:pt>
                <c:pt idx="15">
                  <c:v>1077.4270799704789</c:v>
                </c:pt>
                <c:pt idx="16">
                  <c:v>1072.3228391352454</c:v>
                </c:pt>
                <c:pt idx="17">
                  <c:v>1069.4510267981868</c:v>
                </c:pt>
                <c:pt idx="18">
                  <c:v>1114.4928801048632</c:v>
                </c:pt>
                <c:pt idx="19">
                  <c:v>883.65637027887556</c:v>
                </c:pt>
                <c:pt idx="20">
                  <c:v>984.05629726262123</c:v>
                </c:pt>
                <c:pt idx="21">
                  <c:v>909.08472584015954</c:v>
                </c:pt>
                <c:pt idx="22">
                  <c:v>957.79040673379018</c:v>
                </c:pt>
                <c:pt idx="23">
                  <c:v>954.08122155772617</c:v>
                </c:pt>
                <c:pt idx="24">
                  <c:v>854.40965698945411</c:v>
                </c:pt>
                <c:pt idx="25">
                  <c:v>966.09954677931876</c:v>
                </c:pt>
                <c:pt idx="26">
                  <c:v>860.14251187364846</c:v>
                </c:pt>
                <c:pt idx="27">
                  <c:v>795.86294321155287</c:v>
                </c:pt>
                <c:pt idx="28">
                  <c:v>867.85282792452722</c:v>
                </c:pt>
                <c:pt idx="29">
                  <c:v>837.38712791307523</c:v>
                </c:pt>
                <c:pt idx="30">
                  <c:v>678.83331548498029</c:v>
                </c:pt>
                <c:pt idx="31">
                  <c:v>758.86409914898536</c:v>
                </c:pt>
                <c:pt idx="32">
                  <c:v>760.16469369067659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2B-442A-B28F-0AEAF62DAC80}"/>
            </c:ext>
          </c:extLst>
        </c:ser>
        <c:ser>
          <c:idx val="4"/>
          <c:order val="4"/>
          <c:tx>
            <c:strRef>
              <c:f>'NEW Summary 1990-2022 CO2'!$A$10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'NEW Summary 1990-2022 CO2'!$B$1:$AH$1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CO2'!$B$10:$AH$10</c:f>
              <c:numCache>
                <c:formatCode>0.00</c:formatCode>
                <c:ptCount val="33"/>
                <c:pt idx="0">
                  <c:v>1116.8434509487852</c:v>
                </c:pt>
                <c:pt idx="1">
                  <c:v>1091.3947615757797</c:v>
                </c:pt>
                <c:pt idx="2">
                  <c:v>998.43425208576991</c:v>
                </c:pt>
                <c:pt idx="3">
                  <c:v>972.41659030678636</c:v>
                </c:pt>
                <c:pt idx="4">
                  <c:v>980.31149551030785</c:v>
                </c:pt>
                <c:pt idx="5">
                  <c:v>912.69121008006994</c:v>
                </c:pt>
                <c:pt idx="6">
                  <c:v>874.8644523407545</c:v>
                </c:pt>
                <c:pt idx="7">
                  <c:v>830.04795022814028</c:v>
                </c:pt>
                <c:pt idx="8">
                  <c:v>782.07780586983074</c:v>
                </c:pt>
                <c:pt idx="9">
                  <c:v>811.51759449507142</c:v>
                </c:pt>
                <c:pt idx="10">
                  <c:v>859.34583477242086</c:v>
                </c:pt>
                <c:pt idx="11">
                  <c:v>828.89995696507765</c:v>
                </c:pt>
                <c:pt idx="12">
                  <c:v>773.22121046268558</c:v>
                </c:pt>
                <c:pt idx="13">
                  <c:v>733.95021813062408</c:v>
                </c:pt>
                <c:pt idx="14">
                  <c:v>685.75973045744479</c:v>
                </c:pt>
                <c:pt idx="15">
                  <c:v>682.36836595417026</c:v>
                </c:pt>
                <c:pt idx="16">
                  <c:v>658.67189508557237</c:v>
                </c:pt>
                <c:pt idx="17">
                  <c:v>623.09271360338892</c:v>
                </c:pt>
                <c:pt idx="18">
                  <c:v>627.80557216308307</c:v>
                </c:pt>
                <c:pt idx="19">
                  <c:v>526.38928348553759</c:v>
                </c:pt>
                <c:pt idx="20">
                  <c:v>546.5344202292963</c:v>
                </c:pt>
                <c:pt idx="21">
                  <c:v>477.19633975646911</c:v>
                </c:pt>
                <c:pt idx="22">
                  <c:v>496.28400020226792</c:v>
                </c:pt>
                <c:pt idx="23">
                  <c:v>577.33315158600976</c:v>
                </c:pt>
                <c:pt idx="24">
                  <c:v>572.40178879071141</c:v>
                </c:pt>
                <c:pt idx="25">
                  <c:v>599.66042689997221</c:v>
                </c:pt>
                <c:pt idx="26">
                  <c:v>624.36339844950214</c:v>
                </c:pt>
                <c:pt idx="27">
                  <c:v>629.64734815179065</c:v>
                </c:pt>
                <c:pt idx="28">
                  <c:v>659.39295760110372</c:v>
                </c:pt>
                <c:pt idx="29">
                  <c:v>687.6132057366932</c:v>
                </c:pt>
                <c:pt idx="30">
                  <c:v>636.55666669730169</c:v>
                </c:pt>
                <c:pt idx="31">
                  <c:v>664.79254431347954</c:v>
                </c:pt>
                <c:pt idx="32">
                  <c:v>651.29085429037195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2B-442A-B28F-0AEAF62DAC80}"/>
            </c:ext>
          </c:extLst>
        </c:ser>
        <c:ser>
          <c:idx val="5"/>
          <c:order val="5"/>
          <c:tx>
            <c:strRef>
              <c:f>'NEW Summary 1990-2022 CO2'!$A$11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'NEW Summary 1990-2022 CO2'!$B$1:$AH$1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CO2'!$B$11:$AH$11</c:f>
              <c:numCache>
                <c:formatCode>0.00</c:formatCode>
                <c:ptCount val="33"/>
                <c:pt idx="0">
                  <c:v>5029.6318626318189</c:v>
                </c:pt>
                <c:pt idx="1">
                  <c:v>5207.4682346620884</c:v>
                </c:pt>
                <c:pt idx="2">
                  <c:v>5621.8280230763612</c:v>
                </c:pt>
                <c:pt idx="3">
                  <c:v>5583.6115042899046</c:v>
                </c:pt>
                <c:pt idx="4">
                  <c:v>5805.7422751800132</c:v>
                </c:pt>
                <c:pt idx="5">
                  <c:v>6058.8590980867148</c:v>
                </c:pt>
                <c:pt idx="6">
                  <c:v>7027.2845151473321</c:v>
                </c:pt>
                <c:pt idx="7">
                  <c:v>7347.9145946899544</c:v>
                </c:pt>
                <c:pt idx="8">
                  <c:v>8620.6408076679509</c:v>
                </c:pt>
                <c:pt idx="9">
                  <c:v>9533.5028500283152</c:v>
                </c:pt>
                <c:pt idx="10">
                  <c:v>10561.819445486148</c:v>
                </c:pt>
                <c:pt idx="11">
                  <c:v>11079.029872248107</c:v>
                </c:pt>
                <c:pt idx="12">
                  <c:v>11279.119303171994</c:v>
                </c:pt>
                <c:pt idx="13">
                  <c:v>11489.059056786813</c:v>
                </c:pt>
                <c:pt idx="14">
                  <c:v>12209.406075264096</c:v>
                </c:pt>
                <c:pt idx="15">
                  <c:v>12922.213101365003</c:v>
                </c:pt>
                <c:pt idx="16">
                  <c:v>13606.091755334701</c:v>
                </c:pt>
                <c:pt idx="17">
                  <c:v>14203.634335666195</c:v>
                </c:pt>
                <c:pt idx="18">
                  <c:v>13517.885554197557</c:v>
                </c:pt>
                <c:pt idx="19">
                  <c:v>12312.693156332276</c:v>
                </c:pt>
                <c:pt idx="20">
                  <c:v>11407.778163601248</c:v>
                </c:pt>
                <c:pt idx="21">
                  <c:v>11101.340260741781</c:v>
                </c:pt>
                <c:pt idx="22">
                  <c:v>10717.192949247818</c:v>
                </c:pt>
                <c:pt idx="23">
                  <c:v>10938.332517338255</c:v>
                </c:pt>
                <c:pt idx="24">
                  <c:v>11217.096643254752</c:v>
                </c:pt>
                <c:pt idx="25">
                  <c:v>11689.596897237141</c:v>
                </c:pt>
                <c:pt idx="26">
                  <c:v>12165.172066106057</c:v>
                </c:pt>
                <c:pt idx="27">
                  <c:v>11887.659705582842</c:v>
                </c:pt>
                <c:pt idx="28">
                  <c:v>12059.084466349879</c:v>
                </c:pt>
                <c:pt idx="29">
                  <c:v>12064.774929949417</c:v>
                </c:pt>
                <c:pt idx="30">
                  <c:v>10185.763648100225</c:v>
                </c:pt>
                <c:pt idx="31">
                  <c:v>10853.669705154867</c:v>
                </c:pt>
                <c:pt idx="32">
                  <c:v>11503.091522406794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2B-442A-B28F-0AEAF62DAC80}"/>
            </c:ext>
          </c:extLst>
        </c:ser>
        <c:ser>
          <c:idx val="6"/>
          <c:order val="6"/>
          <c:tx>
            <c:strRef>
              <c:f>'NEW Summary 1990-2022 CO2'!$A$17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'NEW Summary 1990-2022 CO2'!$B$1:$AH$1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CO2'!$B$17:$AH$17</c:f>
              <c:numCache>
                <c:formatCode>0.00</c:formatCode>
                <c:ptCount val="33"/>
                <c:pt idx="0">
                  <c:v>2249.6681681837754</c:v>
                </c:pt>
                <c:pt idx="1">
                  <c:v>2151.1398634079474</c:v>
                </c:pt>
                <c:pt idx="2">
                  <c:v>2062.4754626902145</c:v>
                </c:pt>
                <c:pt idx="3">
                  <c:v>2027.5995327775472</c:v>
                </c:pt>
                <c:pt idx="4">
                  <c:v>2265.7331620195605</c:v>
                </c:pt>
                <c:pt idx="5">
                  <c:v>2179.2393819392714</c:v>
                </c:pt>
                <c:pt idx="6">
                  <c:v>2261.0482444834583</c:v>
                </c:pt>
                <c:pt idx="7">
                  <c:v>2590.0618774280483</c:v>
                </c:pt>
                <c:pt idx="8">
                  <c:v>2479.085618286259</c:v>
                </c:pt>
                <c:pt idx="9">
                  <c:v>2429.1182089206604</c:v>
                </c:pt>
                <c:pt idx="10">
                  <c:v>2976.4301522195206</c:v>
                </c:pt>
                <c:pt idx="11">
                  <c:v>3227.2962472496624</c:v>
                </c:pt>
                <c:pt idx="12">
                  <c:v>2989.0780331065989</c:v>
                </c:pt>
                <c:pt idx="13">
                  <c:v>2462.6539741514721</c:v>
                </c:pt>
                <c:pt idx="14">
                  <c:v>2633.2716887714541</c:v>
                </c:pt>
                <c:pt idx="15">
                  <c:v>2728.1749245168071</c:v>
                </c:pt>
                <c:pt idx="16">
                  <c:v>2673.2264283964155</c:v>
                </c:pt>
                <c:pt idx="17">
                  <c:v>2725.9184702975335</c:v>
                </c:pt>
                <c:pt idx="18">
                  <c:v>2433.3517788416798</c:v>
                </c:pt>
                <c:pt idx="19">
                  <c:v>1616.0681644798615</c:v>
                </c:pt>
                <c:pt idx="20">
                  <c:v>1426.61348515298</c:v>
                </c:pt>
                <c:pt idx="21">
                  <c:v>1296.277133495681</c:v>
                </c:pt>
                <c:pt idx="22">
                  <c:v>1524.6198448990331</c:v>
                </c:pt>
                <c:pt idx="23">
                  <c:v>1440.2618221269784</c:v>
                </c:pt>
                <c:pt idx="24">
                  <c:v>1783.8508000838385</c:v>
                </c:pt>
                <c:pt idx="25">
                  <c:v>1970.2582400881565</c:v>
                </c:pt>
                <c:pt idx="26">
                  <c:v>2111.603189411449</c:v>
                </c:pt>
                <c:pt idx="27">
                  <c:v>2198.7503106565109</c:v>
                </c:pt>
                <c:pt idx="28">
                  <c:v>2253.235172166967</c:v>
                </c:pt>
                <c:pt idx="29">
                  <c:v>2225.6221092278729</c:v>
                </c:pt>
                <c:pt idx="30">
                  <c:v>2067.4374004925012</c:v>
                </c:pt>
                <c:pt idx="31">
                  <c:v>2435.4424197204671</c:v>
                </c:pt>
                <c:pt idx="32">
                  <c:v>2248.7717035833443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2B-442A-B28F-0AEAF62DAC80}"/>
            </c:ext>
          </c:extLst>
        </c:ser>
        <c:ser>
          <c:idx val="7"/>
          <c:order val="7"/>
          <c:tx>
            <c:strRef>
              <c:f>'NEW Summary 1990-2022 CO2'!$A$23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cat>
            <c:numRef>
              <c:f>'NEW Summary 1990-2022 CO2'!$B$1:$AH$1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('NEW Summary 1990-2022 CO2'!$B$23:$AB$23,'NEW Summary 1990-2022 CO2'!$AC$23)</c:f>
              <c:numCache>
                <c:formatCode>0.00</c:formatCode>
                <c:ptCount val="28"/>
              </c:numCache>
            </c:numRef>
          </c:val>
          <c:extLst>
            <c:ext xmlns:c16="http://schemas.microsoft.com/office/drawing/2014/chart" uri="{C3380CC4-5D6E-409C-BE32-E72D297353CC}">
              <c16:uniqueId val="{00000007-F32B-442A-B28F-0AEAF62DAC80}"/>
            </c:ext>
          </c:extLst>
        </c:ser>
        <c:ser>
          <c:idx val="8"/>
          <c:order val="8"/>
          <c:tx>
            <c:strRef>
              <c:f>'NEW Summary 1990-2022 CO2'!$A$24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'NEW Summary 1990-2022 CO2'!$B$1:$AH$1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CO2'!$B$24:$AH$24</c:f>
              <c:numCache>
                <c:formatCode>0.00</c:formatCode>
                <c:ptCount val="33"/>
                <c:pt idx="0">
                  <c:v>1198.9399944037998</c:v>
                </c:pt>
                <c:pt idx="1">
                  <c:v>1194.4077297364577</c:v>
                </c:pt>
                <c:pt idx="2">
                  <c:v>1168.9517068408493</c:v>
                </c:pt>
                <c:pt idx="3">
                  <c:v>1267.5341566380346</c:v>
                </c:pt>
                <c:pt idx="4">
                  <c:v>1278.6789766673246</c:v>
                </c:pt>
                <c:pt idx="5">
                  <c:v>1648.8466040598496</c:v>
                </c:pt>
                <c:pt idx="6">
                  <c:v>1438.4147604229861</c:v>
                </c:pt>
                <c:pt idx="7">
                  <c:v>1382.8723307707157</c:v>
                </c:pt>
                <c:pt idx="8">
                  <c:v>1283.7647843129075</c:v>
                </c:pt>
                <c:pt idx="9">
                  <c:v>1395.4933742302219</c:v>
                </c:pt>
                <c:pt idx="10">
                  <c:v>1392.4830440321787</c:v>
                </c:pt>
                <c:pt idx="11">
                  <c:v>1414.6060902713609</c:v>
                </c:pt>
                <c:pt idx="12">
                  <c:v>1287.4433518726487</c:v>
                </c:pt>
                <c:pt idx="13">
                  <c:v>1444.0342663488727</c:v>
                </c:pt>
                <c:pt idx="14">
                  <c:v>1270.8219547802405</c:v>
                </c:pt>
                <c:pt idx="15">
                  <c:v>1332.8216767638457</c:v>
                </c:pt>
                <c:pt idx="16">
                  <c:v>1273.9354009012516</c:v>
                </c:pt>
                <c:pt idx="17">
                  <c:v>1331.6204599335015</c:v>
                </c:pt>
                <c:pt idx="18">
                  <c:v>1280.5448131267563</c:v>
                </c:pt>
                <c:pt idx="19">
                  <c:v>1212.2065337835534</c:v>
                </c:pt>
                <c:pt idx="20">
                  <c:v>1282.5328181477573</c:v>
                </c:pt>
                <c:pt idx="21">
                  <c:v>1145.8269252156883</c:v>
                </c:pt>
                <c:pt idx="22">
                  <c:v>966.57532231969185</c:v>
                </c:pt>
                <c:pt idx="23">
                  <c:v>1178.8340251763614</c:v>
                </c:pt>
                <c:pt idx="24">
                  <c:v>1001.9833347796048</c:v>
                </c:pt>
                <c:pt idx="25">
                  <c:v>995.22248899946635</c:v>
                </c:pt>
                <c:pt idx="26">
                  <c:v>1060.52957206312</c:v>
                </c:pt>
                <c:pt idx="27">
                  <c:v>993.20516903171142</c:v>
                </c:pt>
                <c:pt idx="28">
                  <c:v>1171.9378529994917</c:v>
                </c:pt>
                <c:pt idx="29">
                  <c:v>1065.8741583213739</c:v>
                </c:pt>
                <c:pt idx="30">
                  <c:v>1128.424955634415</c:v>
                </c:pt>
                <c:pt idx="31">
                  <c:v>1321.6998767422924</c:v>
                </c:pt>
                <c:pt idx="32">
                  <c:v>1400.5730725327624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32B-442A-B28F-0AEAF62DAC80}"/>
            </c:ext>
          </c:extLst>
        </c:ser>
        <c:ser>
          <c:idx val="9"/>
          <c:order val="9"/>
          <c:tx>
            <c:strRef>
              <c:f>'NEW Summary 1990-2022 CO2'!$A$32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'NEW Summary 1990-2022 CO2'!$B$1:$AH$1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'NEW Summary 1990-2022 CO2'!$B$32:$AH$32</c:f>
              <c:numCache>
                <c:formatCode>0.00</c:formatCode>
                <c:ptCount val="33"/>
                <c:pt idx="0">
                  <c:v>95.586393100615695</c:v>
                </c:pt>
                <c:pt idx="1">
                  <c:v>95.701568661959485</c:v>
                </c:pt>
                <c:pt idx="2">
                  <c:v>96.409777034925</c:v>
                </c:pt>
                <c:pt idx="3">
                  <c:v>97.146005771354794</c:v>
                </c:pt>
                <c:pt idx="4">
                  <c:v>97.743558859034948</c:v>
                </c:pt>
                <c:pt idx="5">
                  <c:v>98.1600335732833</c:v>
                </c:pt>
                <c:pt idx="6">
                  <c:v>98.185391741055099</c:v>
                </c:pt>
                <c:pt idx="7">
                  <c:v>82.529457412034816</c:v>
                </c:pt>
                <c:pt idx="8">
                  <c:v>64.743899658318327</c:v>
                </c:pt>
                <c:pt idx="9">
                  <c:v>71.990219596908574</c:v>
                </c:pt>
                <c:pt idx="10">
                  <c:v>76.747551833598067</c:v>
                </c:pt>
                <c:pt idx="11">
                  <c:v>85.297958777457879</c:v>
                </c:pt>
                <c:pt idx="12">
                  <c:v>108.25982963815787</c:v>
                </c:pt>
                <c:pt idx="13">
                  <c:v>153.17601138730458</c:v>
                </c:pt>
                <c:pt idx="14">
                  <c:v>143.63979548265843</c:v>
                </c:pt>
                <c:pt idx="15">
                  <c:v>128.49588098665768</c:v>
                </c:pt>
                <c:pt idx="16">
                  <c:v>126.03620618235634</c:v>
                </c:pt>
                <c:pt idx="17">
                  <c:v>83.070144766725235</c:v>
                </c:pt>
                <c:pt idx="18">
                  <c:v>68.010329379495545</c:v>
                </c:pt>
                <c:pt idx="19">
                  <c:v>69.481061204742431</c:v>
                </c:pt>
                <c:pt idx="20">
                  <c:v>61.015934692261041</c:v>
                </c:pt>
                <c:pt idx="21">
                  <c:v>43.824279636887987</c:v>
                </c:pt>
                <c:pt idx="22">
                  <c:v>47.595212196436158</c:v>
                </c:pt>
                <c:pt idx="23">
                  <c:v>44.555258364823317</c:v>
                </c:pt>
                <c:pt idx="24">
                  <c:v>41.12491951987716</c:v>
                </c:pt>
                <c:pt idx="25">
                  <c:v>41.849098806649948</c:v>
                </c:pt>
                <c:pt idx="26">
                  <c:v>24.650008230852372</c:v>
                </c:pt>
                <c:pt idx="27">
                  <c:v>27.037659067065395</c:v>
                </c:pt>
                <c:pt idx="28">
                  <c:v>23.49070589395857</c:v>
                </c:pt>
                <c:pt idx="29">
                  <c:v>31.974186260019533</c:v>
                </c:pt>
                <c:pt idx="30">
                  <c:v>30.755385589257823</c:v>
                </c:pt>
                <c:pt idx="31">
                  <c:v>34.255455445564074</c:v>
                </c:pt>
                <c:pt idx="32">
                  <c:v>32.640642349839744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2B-442A-B28F-0AEAF62DA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4137600"/>
        <c:axId val="224139136"/>
      </c:barChart>
      <c:catAx>
        <c:axId val="22413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139136"/>
        <c:crosses val="autoZero"/>
        <c:auto val="1"/>
        <c:lblAlgn val="ctr"/>
        <c:lblOffset val="100"/>
        <c:noMultiLvlLbl val="0"/>
      </c:catAx>
      <c:valAx>
        <c:axId val="224139136"/>
        <c:scaling>
          <c:orientation val="minMax"/>
          <c:max val="5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IE" sz="1600"/>
                  <a:t>kt</a:t>
                </a:r>
                <a:r>
                  <a:rPr lang="en-IE" sz="1600" baseline="0"/>
                  <a:t> CO</a:t>
                </a:r>
                <a:r>
                  <a:rPr lang="en-IE" sz="1600" baseline="-25000"/>
                  <a:t>2</a:t>
                </a:r>
                <a:r>
                  <a:rPr lang="en-IE" sz="1600" baseline="0"/>
                  <a:t> equivalent</a:t>
                </a:r>
                <a:endParaRPr lang="en-IE" sz="1600"/>
              </a:p>
            </c:rich>
          </c:tx>
          <c:layout>
            <c:manualLayout>
              <c:xMode val="edge"/>
              <c:yMode val="edge"/>
              <c:x val="1.0915605522113531E-2"/>
              <c:y val="0.302832523088843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4137600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2022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5.1981802821697782E-3"/>
                  <c:y val="-2.0050128478697293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7B-4104-8692-2DFC90556892}"/>
                </c:ext>
              </c:extLst>
            </c:dLbl>
            <c:dLbl>
              <c:idx val="1"/>
              <c:layout>
                <c:manualLayout>
                  <c:x val="5.1981802821697782E-3"/>
                  <c:y val="-1.804511563082756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7B-4104-8692-2DFC90556892}"/>
                </c:ext>
              </c:extLst>
            </c:dLbl>
            <c:dLbl>
              <c:idx val="2"/>
              <c:layout>
                <c:manualLayout>
                  <c:x val="0.15695745985337484"/>
                  <c:y val="-9.1743581016360959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7B-4104-8692-2DFC90556892}"/>
                </c:ext>
              </c:extLst>
            </c:dLbl>
            <c:dLbl>
              <c:idx val="3"/>
              <c:layout>
                <c:manualLayout>
                  <c:x val="-6.3704116870530153E-2"/>
                  <c:y val="-5.87701467633742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7B-4104-8692-2DFC90556892}"/>
                </c:ext>
              </c:extLst>
            </c:dLbl>
            <c:dLbl>
              <c:idx val="4"/>
              <c:layout>
                <c:manualLayout>
                  <c:x val="-7.5702748289620161E-2"/>
                  <c:y val="-5.1912729673186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7B-4104-8692-2DFC90556892}"/>
                </c:ext>
              </c:extLst>
            </c:dLbl>
            <c:dLbl>
              <c:idx val="5"/>
              <c:layout>
                <c:manualLayout>
                  <c:x val="-8.1438157753993184E-2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7B-4104-8692-2DFC90556892}"/>
                </c:ext>
              </c:extLst>
            </c:dLbl>
            <c:dLbl>
              <c:idx val="6"/>
              <c:layout>
                <c:manualLayout>
                  <c:x val="-1.5883145156515001E-17"/>
                  <c:y val="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7B-4104-8692-2DFC90556892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7B-4104-8692-2DFC90556892}"/>
                </c:ext>
              </c:extLst>
            </c:dLbl>
            <c:dLbl>
              <c:idx val="8"/>
              <c:layout>
                <c:manualLayout>
                  <c:x val="-1.0396360564339556E-2"/>
                  <c:y val="-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37B-4104-8692-2DFC90556892}"/>
                </c:ext>
              </c:extLst>
            </c:dLbl>
            <c:dLbl>
              <c:idx val="9"/>
              <c:layout>
                <c:manualLayout>
                  <c:x val="0.12967888074396575"/>
                  <c:y val="2.25396976189450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7B-4104-8692-2DFC9055689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1990-2022 CO2'!$A$2,'NEW Summary 1990-2022 CO2'!$A$7,'NEW Summary 1990-2022 CO2'!$A$8,'NEW Summary 1990-2022 CO2'!$A$9,'NEW Summary 1990-2022 CO2'!$A$10,'NEW Summary 1990-2022 CO2'!$A$11,'NEW Summary 1990-2022 CO2'!$A$17,'NEW Summary 1990-2022 CO2'!$A$23,'NEW Summary 1990-2022 CO2'!$A$24,'NEW Summary 1990-2022 CO2'!$A$32)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1990-2022 CO2'!$AH$2,'NEW Summary 1990-2022 CO2'!$AH$7,'NEW Summary 1990-2022 CO2'!$AH$8,'NEW Summary 1990-2022 CO2'!$AH$9,'NEW Summary 1990-2022 CO2'!$AH$10,'NEW Summary 1990-2022 CO2'!$AG$11,'NEW Summary 1990-2022 CO2'!$AH$17,'NEW Summary 1990-2022 CO2'!$AH$23,'NEW Summary 1990-2022 CO2'!$AH$24,'NEW Summary 1990-2022 CO2'!$AH$32)</c:f>
              <c:numCache>
                <c:formatCode>0.00</c:formatCode>
                <c:ptCount val="10"/>
                <c:pt idx="0">
                  <c:v>9872.5378238245685</c:v>
                </c:pt>
                <c:pt idx="1">
                  <c:v>5967.5212251000794</c:v>
                </c:pt>
                <c:pt idx="2">
                  <c:v>4269.5033452678399</c:v>
                </c:pt>
                <c:pt idx="3">
                  <c:v>760.16469369067659</c:v>
                </c:pt>
                <c:pt idx="4">
                  <c:v>651.29085429037195</c:v>
                </c:pt>
                <c:pt idx="5">
                  <c:v>10853.669705154867</c:v>
                </c:pt>
                <c:pt idx="6">
                  <c:v>2248.7717035833443</c:v>
                </c:pt>
                <c:pt idx="8">
                  <c:v>1400.5730725327624</c:v>
                </c:pt>
                <c:pt idx="9">
                  <c:v>32.640642349839744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37B-4104-8692-2DFC90556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4048637021026105E-2"/>
                  <c:y val="-8.966576811783540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7B-4C2C-999B-EFC1291E8677}"/>
                </c:ext>
              </c:extLst>
            </c:dLbl>
            <c:dLbl>
              <c:idx val="1"/>
              <c:layout>
                <c:manualLayout>
                  <c:x val="0.21296462921510073"/>
                  <c:y val="2.028083044978027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7B-4C2C-999B-EFC1291E8677}"/>
                </c:ext>
              </c:extLst>
            </c:dLbl>
            <c:dLbl>
              <c:idx val="2"/>
              <c:layout>
                <c:manualLayout>
                  <c:x val="-0.13145667201489139"/>
                  <c:y val="-9.795691814137101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7B-4C2C-999B-EFC1291E8677}"/>
                </c:ext>
              </c:extLst>
            </c:dLbl>
            <c:dLbl>
              <c:idx val="3"/>
              <c:layout>
                <c:manualLayout>
                  <c:x val="-6.5303896820906844E-3"/>
                  <c:y val="-3.3874875672313069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37639810023367"/>
                      <c:h val="9.1079552990497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87B-4C2C-999B-EFC1291E8677}"/>
                </c:ext>
              </c:extLst>
            </c:dLbl>
            <c:dLbl>
              <c:idx val="4"/>
              <c:layout>
                <c:manualLayout>
                  <c:x val="1.5841456142829629E-3"/>
                  <c:y val="1.326560434535790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7B-4C2C-999B-EFC1291E8677}"/>
                </c:ext>
              </c:extLst>
            </c:dLbl>
            <c:dLbl>
              <c:idx val="5"/>
              <c:layout>
                <c:manualLayout>
                  <c:x val="-1.5735619122021934E-2"/>
                  <c:y val="3.444828136542605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7B-4C2C-999B-EFC1291E8677}"/>
                </c:ext>
              </c:extLst>
            </c:dLbl>
            <c:dLbl>
              <c:idx val="6"/>
              <c:layout>
                <c:manualLayout>
                  <c:x val="-4.0679195442243299E-2"/>
                  <c:y val="4.732432001088225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7B-4C2C-999B-EFC1291E8677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7B-4C2C-999B-EFC1291E8677}"/>
                </c:ext>
              </c:extLst>
            </c:dLbl>
            <c:dLbl>
              <c:idx val="8"/>
              <c:layout>
                <c:manualLayout>
                  <c:x val="-0.12714140882042388"/>
                  <c:y val="-8.29612810231553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7B-4C2C-999B-EFC1291E8677}"/>
                </c:ext>
              </c:extLst>
            </c:dLbl>
            <c:dLbl>
              <c:idx val="9"/>
              <c:layout>
                <c:manualLayout>
                  <c:x val="2.1148173465785999E-2"/>
                  <c:y val="6.7948406282344531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7B-4C2C-999B-EFC1291E867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1990-2022 CO2'!$A$2,'NEW Summary 1990-2022 CO2'!$A$7,'NEW Summary 1990-2022 CO2'!$A$8,'NEW Summary 1990-2022 CO2'!$A$9,'NEW Summary 1990-2022 CO2'!$A$10,'NEW Summary 1990-2022 CO2'!$A$11,'NEW Summary 1990-2022 CO2'!$A$17,'NEW Summary 1990-2022 CO2'!$A$23,'NEW Summary 1990-2022 CO2'!$A$24,'NEW Summary 1990-2022 CO2'!$A$32)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1990-2022 CO2'!$B$2,'NEW Summary 1990-2022 CO2'!$B$7,'NEW Summary 1990-2022 CO2'!$B$8,'NEW Summary 1990-2022 CO2'!$B$9,'NEW Summary 1990-2022 CO2'!$B$10,'NEW Summary 1990-2022 CO2'!$B$11,'NEW Summary 1990-2022 CO2'!$B$17,'NEW Summary 1990-2022 CO2'!$B$23,'NEW Summary 1990-2022 CO2'!$B$24,'NEW Summary 1990-2022 CO2'!$B$32)</c:f>
              <c:numCache>
                <c:formatCode>0.00</c:formatCode>
                <c:ptCount val="10"/>
                <c:pt idx="0">
                  <c:v>11145.011795837325</c:v>
                </c:pt>
                <c:pt idx="1">
                  <c:v>7049.6165572435057</c:v>
                </c:pt>
                <c:pt idx="2">
                  <c:v>4055.4542674901159</c:v>
                </c:pt>
                <c:pt idx="3">
                  <c:v>1004.4288688076082</c:v>
                </c:pt>
                <c:pt idx="4">
                  <c:v>1116.8434509487852</c:v>
                </c:pt>
                <c:pt idx="5">
                  <c:v>5029.6318626318189</c:v>
                </c:pt>
                <c:pt idx="6">
                  <c:v>2249.6681681837754</c:v>
                </c:pt>
                <c:pt idx="8">
                  <c:v>1198.9399944037998</c:v>
                </c:pt>
                <c:pt idx="9">
                  <c:v>95.586393100615695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7B-4C2C-999B-EFC1291E8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3.9374781438368756E-2"/>
          <c:y val="0.8386440420017145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1241266</xdr:colOff>
      <xdr:row>53</xdr:row>
      <xdr:rowOff>3651</xdr:rowOff>
    </xdr:from>
    <xdr:to>
      <xdr:col>24</xdr:col>
      <xdr:colOff>212090</xdr:colOff>
      <xdr:row>79</xdr:row>
      <xdr:rowOff>130810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5286D4-8047-4882-A841-55AB2108B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80</xdr:row>
      <xdr:rowOff>177800</xdr:rowOff>
    </xdr:from>
    <xdr:to>
      <xdr:col>11</xdr:col>
      <xdr:colOff>588170</xdr:colOff>
      <xdr:row>114</xdr:row>
      <xdr:rowOff>70643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C2BAFA55-E5CA-4860-BB02-6C4D920894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12700</xdr:colOff>
      <xdr:row>80</xdr:row>
      <xdr:rowOff>177800</xdr:rowOff>
    </xdr:from>
    <xdr:to>
      <xdr:col>23</xdr:col>
      <xdr:colOff>571500</xdr:colOff>
      <xdr:row>114</xdr:row>
      <xdr:rowOff>58738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17D05CD-132D-465B-B2FC-C3F62BC7DA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1452245</xdr:colOff>
      <xdr:row>119</xdr:row>
      <xdr:rowOff>55245</xdr:rowOff>
    </xdr:from>
    <xdr:to>
      <xdr:col>25</xdr:col>
      <xdr:colOff>234315</xdr:colOff>
      <xdr:row>148</xdr:row>
      <xdr:rowOff>125889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FED40193-944A-4068-A976-D8588E3B0B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53</xdr:col>
      <xdr:colOff>581660</xdr:colOff>
      <xdr:row>82</xdr:row>
      <xdr:rowOff>162560</xdr:rowOff>
    </xdr:from>
    <xdr:to>
      <xdr:col>66</xdr:col>
      <xdr:colOff>419100</xdr:colOff>
      <xdr:row>116</xdr:row>
      <xdr:rowOff>43498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529C6C1-5747-41AE-8C7A-AE04076646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342900</xdr:colOff>
      <xdr:row>82</xdr:row>
      <xdr:rowOff>177800</xdr:rowOff>
    </xdr:from>
    <xdr:to>
      <xdr:col>53</xdr:col>
      <xdr:colOff>497840</xdr:colOff>
      <xdr:row>116</xdr:row>
      <xdr:rowOff>58738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8BC0931-9D5A-4516-9EC2-3DF95C29A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843756</xdr:colOff>
      <xdr:row>49</xdr:row>
      <xdr:rowOff>157956</xdr:rowOff>
    </xdr:from>
    <xdr:to>
      <xdr:col>26</xdr:col>
      <xdr:colOff>571500</xdr:colOff>
      <xdr:row>78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5CA84E-0172-4E51-82D8-6EABED80E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101600</xdr:colOff>
      <xdr:row>81</xdr:row>
      <xdr:rowOff>129381</xdr:rowOff>
    </xdr:from>
    <xdr:to>
      <xdr:col>23</xdr:col>
      <xdr:colOff>93663</xdr:colOff>
      <xdr:row>115</xdr:row>
      <xdr:rowOff>10319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98FF60-4FD2-4467-B0B0-5217E6ACA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62705</xdr:colOff>
      <xdr:row>81</xdr:row>
      <xdr:rowOff>142081</xdr:rowOff>
    </xdr:from>
    <xdr:to>
      <xdr:col>11</xdr:col>
      <xdr:colOff>658018</xdr:colOff>
      <xdr:row>115</xdr:row>
      <xdr:rowOff>34924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2F29744-1846-4A12-AD55-3B14244953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869156</xdr:colOff>
      <xdr:row>48</xdr:row>
      <xdr:rowOff>177800</xdr:rowOff>
    </xdr:from>
    <xdr:to>
      <xdr:col>27</xdr:col>
      <xdr:colOff>495300</xdr:colOff>
      <xdr:row>74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0329C1-C04B-440A-A80B-60119D0D70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25400</xdr:colOff>
      <xdr:row>76</xdr:row>
      <xdr:rowOff>154781</xdr:rowOff>
    </xdr:from>
    <xdr:to>
      <xdr:col>23</xdr:col>
      <xdr:colOff>17463</xdr:colOff>
      <xdr:row>110</xdr:row>
      <xdr:rowOff>35719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AF9DB9-85B2-494A-830B-F85C1626C4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11905</xdr:colOff>
      <xdr:row>76</xdr:row>
      <xdr:rowOff>154781</xdr:rowOff>
    </xdr:from>
    <xdr:to>
      <xdr:col>11</xdr:col>
      <xdr:colOff>607218</xdr:colOff>
      <xdr:row>110</xdr:row>
      <xdr:rowOff>47624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EBB5813A-3825-4D0C-97C1-CDBB7470A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869156</xdr:colOff>
      <xdr:row>48</xdr:row>
      <xdr:rowOff>139700</xdr:rowOff>
    </xdr:from>
    <xdr:to>
      <xdr:col>34</xdr:col>
      <xdr:colOff>508000</xdr:colOff>
      <xdr:row>76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D58308-67E3-4A89-A4B1-951931C0D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25400</xdr:colOff>
      <xdr:row>76</xdr:row>
      <xdr:rowOff>129381</xdr:rowOff>
    </xdr:from>
    <xdr:to>
      <xdr:col>23</xdr:col>
      <xdr:colOff>76200</xdr:colOff>
      <xdr:row>110</xdr:row>
      <xdr:rowOff>10319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A8DEA01-CEAB-45EE-AD84-EE57490B38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11905</xdr:colOff>
      <xdr:row>76</xdr:row>
      <xdr:rowOff>142081</xdr:rowOff>
    </xdr:from>
    <xdr:to>
      <xdr:col>11</xdr:col>
      <xdr:colOff>578643</xdr:colOff>
      <xdr:row>110</xdr:row>
      <xdr:rowOff>34924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D7104BFE-38F4-401C-B46E-D8E137E9E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800101</xdr:colOff>
      <xdr:row>49</xdr:row>
      <xdr:rowOff>114300</xdr:rowOff>
    </xdr:from>
    <xdr:to>
      <xdr:col>27</xdr:col>
      <xdr:colOff>457201</xdr:colOff>
      <xdr:row>74</xdr:row>
      <xdr:rowOff>70970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35138C-A199-4CBE-A395-64E1DF9F12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762000</xdr:colOff>
      <xdr:row>118</xdr:row>
      <xdr:rowOff>169717</xdr:rowOff>
    </xdr:from>
    <xdr:to>
      <xdr:col>27</xdr:col>
      <xdr:colOff>330199</xdr:colOff>
      <xdr:row>150</xdr:row>
      <xdr:rowOff>51955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7B1D22-B94C-4A49-8194-3FDF60126B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153</xdr:row>
      <xdr:rowOff>0</xdr:rowOff>
    </xdr:from>
    <xdr:to>
      <xdr:col>12</xdr:col>
      <xdr:colOff>0</xdr:colOff>
      <xdr:row>186</xdr:row>
      <xdr:rowOff>83343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A45465D8-2E22-4400-8C28-1D47721AE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40823</xdr:colOff>
      <xdr:row>153</xdr:row>
      <xdr:rowOff>0</xdr:rowOff>
    </xdr:from>
    <xdr:to>
      <xdr:col>22</xdr:col>
      <xdr:colOff>585108</xdr:colOff>
      <xdr:row>186</xdr:row>
      <xdr:rowOff>83343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B8B86726-ECA1-4A8C-942F-D0E7210EC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660400</xdr:colOff>
      <xdr:row>55</xdr:row>
      <xdr:rowOff>127000</xdr:rowOff>
    </xdr:from>
    <xdr:to>
      <xdr:col>23</xdr:col>
      <xdr:colOff>317500</xdr:colOff>
      <xdr:row>79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A97B9B-D323-47EF-9886-FE8D2002C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990600</xdr:colOff>
      <xdr:row>70</xdr:row>
      <xdr:rowOff>38100</xdr:rowOff>
    </xdr:from>
    <xdr:to>
      <xdr:col>13</xdr:col>
      <xdr:colOff>50800</xdr:colOff>
      <xdr:row>98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F0F82F-6019-4995-BD5F-CD5E0B3CF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1333500</xdr:colOff>
      <xdr:row>101</xdr:row>
      <xdr:rowOff>50800</xdr:rowOff>
    </xdr:from>
    <xdr:to>
      <xdr:col>15</xdr:col>
      <xdr:colOff>165359</xdr:colOff>
      <xdr:row>123</xdr:row>
      <xdr:rowOff>182239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BD6BB9E-E154-C433-712D-F1050E0F7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0" y="20294600"/>
          <a:ext cx="8852159" cy="4322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F9D6D-D91E-40CC-A4C7-780DC723C613}">
  <sheetPr>
    <tabColor rgb="FFFF0000"/>
    <outlinePr summaryBelow="0"/>
  </sheetPr>
  <dimension ref="A1:AZ414"/>
  <sheetViews>
    <sheetView zoomScale="75" zoomScaleNormal="75" workbookViewId="0">
      <pane ySplit="1" topLeftCell="A65" activePane="bottomLeft" state="frozen"/>
      <selection activeCell="AH17" sqref="AH17"/>
      <selection pane="bottomLeft" activeCell="AD95" sqref="AD95"/>
    </sheetView>
  </sheetViews>
  <sheetFormatPr defaultColWidth="9.28515625" defaultRowHeight="15" outlineLevelRow="1" x14ac:dyDescent="0.25"/>
  <cols>
    <col min="1" max="1" width="41" style="6" customWidth="1"/>
    <col min="2" max="12" width="9.85546875" style="6" bestFit="1" customWidth="1"/>
    <col min="13" max="13" width="9.85546875" style="6" customWidth="1"/>
    <col min="14" max="34" width="9.85546875" style="6" bestFit="1" customWidth="1"/>
    <col min="35" max="35" width="13.140625" style="6" bestFit="1" customWidth="1"/>
    <col min="36" max="36" width="13.28515625" style="6" customWidth="1"/>
    <col min="37" max="37" width="11" style="6" bestFit="1" customWidth="1"/>
    <col min="38" max="38" width="12.28515625" style="6" customWidth="1"/>
    <col min="39" max="39" width="11.28515625" style="6" customWidth="1"/>
    <col min="40" max="40" width="10.42578125" style="6" customWidth="1"/>
    <col min="41" max="41" width="9.7109375" style="6" customWidth="1"/>
    <col min="42" max="42" width="9.42578125" style="6" bestFit="1" customWidth="1"/>
    <col min="43" max="43" width="9.42578125" style="6" customWidth="1"/>
    <col min="44" max="44" width="11" style="6" bestFit="1" customWidth="1"/>
    <col min="45" max="45" width="9.28515625" style="6"/>
    <col min="46" max="46" width="10.7109375" style="6" customWidth="1"/>
    <col min="47" max="47" width="9.28515625" style="6"/>
    <col min="48" max="48" width="10.42578125" style="6" customWidth="1"/>
    <col min="49" max="16384" width="9.28515625" style="6"/>
  </cols>
  <sheetData>
    <row r="1" spans="1:52" ht="30" x14ac:dyDescent="0.25">
      <c r="A1" s="1" t="s">
        <v>0</v>
      </c>
      <c r="B1" s="2">
        <v>1990</v>
      </c>
      <c r="C1" s="2">
        <v>1991</v>
      </c>
      <c r="D1" s="2">
        <v>1992</v>
      </c>
      <c r="E1" s="2">
        <v>1993</v>
      </c>
      <c r="F1" s="2">
        <v>1994</v>
      </c>
      <c r="G1" s="2">
        <v>1995</v>
      </c>
      <c r="H1" s="2">
        <v>1996</v>
      </c>
      <c r="I1" s="2">
        <v>1997</v>
      </c>
      <c r="J1" s="2">
        <v>1998</v>
      </c>
      <c r="K1" s="2">
        <v>1999</v>
      </c>
      <c r="L1" s="2">
        <v>2000</v>
      </c>
      <c r="M1" s="2">
        <v>2001</v>
      </c>
      <c r="N1" s="2">
        <v>2002</v>
      </c>
      <c r="O1" s="2">
        <v>2003</v>
      </c>
      <c r="P1" s="2">
        <v>2004</v>
      </c>
      <c r="Q1" s="2">
        <v>2005</v>
      </c>
      <c r="R1" s="2">
        <v>2006</v>
      </c>
      <c r="S1" s="2">
        <v>2007</v>
      </c>
      <c r="T1" s="2">
        <v>2008</v>
      </c>
      <c r="U1" s="2">
        <v>2009</v>
      </c>
      <c r="V1" s="2">
        <v>2010</v>
      </c>
      <c r="W1" s="2">
        <v>2011</v>
      </c>
      <c r="X1" s="2">
        <v>2012</v>
      </c>
      <c r="Y1" s="2">
        <v>2013</v>
      </c>
      <c r="Z1" s="2">
        <v>2014</v>
      </c>
      <c r="AA1" s="2">
        <v>2015</v>
      </c>
      <c r="AB1" s="2">
        <v>2016</v>
      </c>
      <c r="AC1" s="2">
        <v>2017</v>
      </c>
      <c r="AD1" s="2">
        <v>2018</v>
      </c>
      <c r="AE1" s="2">
        <v>2019</v>
      </c>
      <c r="AF1" s="2">
        <v>2020</v>
      </c>
      <c r="AG1" s="2">
        <v>2021</v>
      </c>
      <c r="AH1" s="2">
        <v>2022</v>
      </c>
      <c r="AI1" s="1" t="s">
        <v>1</v>
      </c>
      <c r="AJ1" s="1" t="s">
        <v>2</v>
      </c>
      <c r="AK1" s="3" t="s">
        <v>3</v>
      </c>
      <c r="AL1" s="4"/>
      <c r="AM1" s="3" t="s">
        <v>4</v>
      </c>
      <c r="AN1" s="5" t="s">
        <v>5</v>
      </c>
      <c r="AP1" s="5" t="s">
        <v>6</v>
      </c>
      <c r="AR1" s="3" t="s">
        <v>7</v>
      </c>
      <c r="AT1" s="3" t="s">
        <v>8</v>
      </c>
    </row>
    <row r="2" spans="1:52" collapsed="1" x14ac:dyDescent="0.25">
      <c r="A2" s="7" t="s">
        <v>9</v>
      </c>
      <c r="B2" s="8">
        <f t="shared" ref="B2:AA2" si="0">SUM(B3:B6)</f>
        <v>11334.543936802416</v>
      </c>
      <c r="C2" s="8">
        <f t="shared" si="0"/>
        <v>11784.94693048071</v>
      </c>
      <c r="D2" s="8">
        <f t="shared" si="0"/>
        <v>12440.836658191371</v>
      </c>
      <c r="E2" s="8">
        <f t="shared" si="0"/>
        <v>12461.362700169875</v>
      </c>
      <c r="F2" s="8">
        <f t="shared" si="0"/>
        <v>12797.185741974259</v>
      </c>
      <c r="G2" s="8">
        <f t="shared" si="0"/>
        <v>13482.320322811876</v>
      </c>
      <c r="H2" s="8">
        <f t="shared" si="0"/>
        <v>14202.419057457646</v>
      </c>
      <c r="I2" s="8">
        <f t="shared" si="0"/>
        <v>14857.438157197474</v>
      </c>
      <c r="J2" s="8">
        <f t="shared" si="0"/>
        <v>15223.247251743613</v>
      </c>
      <c r="K2" s="8">
        <f t="shared" si="0"/>
        <v>15921.095442406371</v>
      </c>
      <c r="L2" s="8">
        <f t="shared" si="0"/>
        <v>16202.239183785132</v>
      </c>
      <c r="M2" s="8">
        <f t="shared" si="0"/>
        <v>17490.407231801652</v>
      </c>
      <c r="N2" s="8">
        <f t="shared" si="0"/>
        <v>16493.709163559302</v>
      </c>
      <c r="O2" s="8">
        <f t="shared" si="0"/>
        <v>16545.989979932612</v>
      </c>
      <c r="P2" s="8">
        <f t="shared" si="0"/>
        <v>15418.520651993318</v>
      </c>
      <c r="Q2" s="8">
        <f t="shared" si="0"/>
        <v>15901.036677505399</v>
      </c>
      <c r="R2" s="8">
        <f t="shared" si="0"/>
        <v>15161.394825036868</v>
      </c>
      <c r="S2" s="8">
        <f t="shared" si="0"/>
        <v>14676.612359411942</v>
      </c>
      <c r="T2" s="8">
        <f t="shared" si="0"/>
        <v>14790.727315748543</v>
      </c>
      <c r="U2" s="8">
        <f t="shared" si="0"/>
        <v>13197.011825080008</v>
      </c>
      <c r="V2" s="8">
        <f t="shared" si="0"/>
        <v>13461.164760560536</v>
      </c>
      <c r="W2" s="8">
        <f t="shared" si="0"/>
        <v>12057.103758078702</v>
      </c>
      <c r="X2" s="8">
        <f t="shared" si="0"/>
        <v>12897.959543429084</v>
      </c>
      <c r="Y2" s="8">
        <f t="shared" si="0"/>
        <v>11534.496342594983</v>
      </c>
      <c r="Z2" s="8">
        <f t="shared" si="0"/>
        <v>11342.541663681919</v>
      </c>
      <c r="AA2" s="8">
        <f t="shared" si="0"/>
        <v>11952.747280521731</v>
      </c>
      <c r="AB2" s="8">
        <f>SUM(AB3:AB6)</f>
        <v>12675.412361565528</v>
      </c>
      <c r="AC2" s="8">
        <f>SUM(AC3:AC6)</f>
        <v>11907.558112645618</v>
      </c>
      <c r="AD2" s="8">
        <f t="shared" ref="AD2:AH2" si="1">SUM(AD3:AD6)</f>
        <v>10647.250682483369</v>
      </c>
      <c r="AE2" s="8">
        <f t="shared" si="1"/>
        <v>9437.152889290297</v>
      </c>
      <c r="AF2" s="8">
        <f t="shared" si="1"/>
        <v>8737.3722072464607</v>
      </c>
      <c r="AG2" s="8">
        <f t="shared" si="1"/>
        <v>10261.927748525301</v>
      </c>
      <c r="AH2" s="8">
        <f t="shared" si="1"/>
        <v>10076.357465997813</v>
      </c>
      <c r="AI2" s="9">
        <f>AH2/$AH$47</f>
        <v>0.16582822000901198</v>
      </c>
      <c r="AJ2" s="9">
        <f>AH2/$AH$48</f>
        <v>0.1480317710646519</v>
      </c>
      <c r="AK2" s="9">
        <f>(AH2-B2)/B2</f>
        <v>-0.11100459602255067</v>
      </c>
      <c r="AL2" s="10"/>
      <c r="AM2" s="11">
        <f>(AH2-AG2)/AG2</f>
        <v>-1.808337449600101E-2</v>
      </c>
      <c r="AN2" s="12">
        <f>AH2-AG2</f>
        <v>-185.57028252748751</v>
      </c>
      <c r="AP2" s="12">
        <f t="shared" ref="AP2:AP44" si="2">AN2/1000</f>
        <v>-0.1855702825274875</v>
      </c>
      <c r="AR2" s="9">
        <f>(AH2-Q2)/Q2</f>
        <v>-0.36630814264755085</v>
      </c>
      <c r="AT2" s="9">
        <f>(AH2-AD2)/AD2</f>
        <v>-5.3618838657079559E-2</v>
      </c>
    </row>
    <row r="3" spans="1:52" hidden="1" outlineLevel="1" x14ac:dyDescent="0.25">
      <c r="A3" s="13" t="s">
        <v>10</v>
      </c>
      <c r="B3" s="14">
        <v>10946.841040774052</v>
      </c>
      <c r="C3" s="14">
        <v>11433.689810240599</v>
      </c>
      <c r="D3" s="14">
        <v>12101.041946500101</v>
      </c>
      <c r="E3" s="14">
        <v>12119.176816090005</v>
      </c>
      <c r="F3" s="14">
        <v>12441.331989637658</v>
      </c>
      <c r="G3" s="14">
        <v>13125.648961902629</v>
      </c>
      <c r="H3" s="14">
        <v>13844.483973062837</v>
      </c>
      <c r="I3" s="14">
        <v>14483.155865084804</v>
      </c>
      <c r="J3" s="14">
        <v>14806.582439470863</v>
      </c>
      <c r="K3" s="14">
        <v>15490.965957019267</v>
      </c>
      <c r="L3" s="14">
        <v>15747.189756451284</v>
      </c>
      <c r="M3" s="14">
        <v>16886.057939679689</v>
      </c>
      <c r="N3" s="14">
        <v>15925.408080528965</v>
      </c>
      <c r="O3" s="14">
        <v>15211.815144081342</v>
      </c>
      <c r="P3" s="14">
        <v>14827.233183551469</v>
      </c>
      <c r="Q3" s="14">
        <v>15234.812846032068</v>
      </c>
      <c r="R3" s="14">
        <v>14516.111463850029</v>
      </c>
      <c r="S3" s="14">
        <v>14044.153853739423</v>
      </c>
      <c r="T3" s="14">
        <v>14140.112271570959</v>
      </c>
      <c r="U3" s="14">
        <v>12596.205788698935</v>
      </c>
      <c r="V3" s="14">
        <v>12880.045098734881</v>
      </c>
      <c r="W3" s="14">
        <v>11546.734790572129</v>
      </c>
      <c r="X3" s="14">
        <v>12351.554835112454</v>
      </c>
      <c r="Y3" s="14">
        <v>10993.50079600302</v>
      </c>
      <c r="Z3" s="14">
        <v>10831.250957168657</v>
      </c>
      <c r="AA3" s="14">
        <v>11380.315295547827</v>
      </c>
      <c r="AB3" s="14">
        <v>12136.107912388497</v>
      </c>
      <c r="AC3" s="14">
        <v>11362.006173007036</v>
      </c>
      <c r="AD3" s="14">
        <v>10099.950056738988</v>
      </c>
      <c r="AE3" s="14">
        <v>8953.7733353528292</v>
      </c>
      <c r="AF3" s="14">
        <v>8242.1450559337536</v>
      </c>
      <c r="AG3" s="14">
        <v>9795.859765766676</v>
      </c>
      <c r="AH3" s="14">
        <v>9611.5424364843657</v>
      </c>
      <c r="AI3" s="15">
        <f>AH3/$AH$47</f>
        <v>0.15817868502201374</v>
      </c>
      <c r="AJ3" s="15">
        <f>AH3/$AH$48</f>
        <v>0.14120317330315613</v>
      </c>
      <c r="AK3" s="15">
        <f>(AH3-B3)/B3</f>
        <v>-0.12198026803495698</v>
      </c>
      <c r="AL3" s="16"/>
      <c r="AM3" s="17">
        <f>(AH3-AG3)/AG3</f>
        <v>-1.8815839925193607E-2</v>
      </c>
      <c r="AN3" s="18">
        <f>AH3-AG3</f>
        <v>-184.31732928231031</v>
      </c>
      <c r="AP3" s="18">
        <f t="shared" si="2"/>
        <v>-0.18431732928231032</v>
      </c>
      <c r="AR3" s="19">
        <f>(AH3-Q3)/Q3</f>
        <v>-0.36910662877045397</v>
      </c>
      <c r="AT3" s="19">
        <f>(AH3-AD3)/AD3</f>
        <v>-4.8357429245775525E-2</v>
      </c>
      <c r="AU3" s="20"/>
      <c r="AV3" s="20"/>
      <c r="AW3" s="20"/>
      <c r="AX3" s="20"/>
      <c r="AY3" s="20"/>
      <c r="AZ3" s="20"/>
    </row>
    <row r="4" spans="1:52" hidden="1" outlineLevel="1" x14ac:dyDescent="0.25">
      <c r="A4" s="13" t="s">
        <v>11</v>
      </c>
      <c r="B4" s="14">
        <v>168.66182017280883</v>
      </c>
      <c r="C4" s="14">
        <v>166.6987141863942</v>
      </c>
      <c r="D4" s="14">
        <v>171.80906268404343</v>
      </c>
      <c r="E4" s="14">
        <v>172.64513913048722</v>
      </c>
      <c r="F4" s="14">
        <v>178.26125874753058</v>
      </c>
      <c r="G4" s="14">
        <v>181.26766138470839</v>
      </c>
      <c r="H4" s="14">
        <v>179.39928812479022</v>
      </c>
      <c r="I4" s="14">
        <v>218.73737608094885</v>
      </c>
      <c r="J4" s="14">
        <v>247.80756584782083</v>
      </c>
      <c r="K4" s="14">
        <v>223.84614914018644</v>
      </c>
      <c r="L4" s="14">
        <v>274.78308309963478</v>
      </c>
      <c r="M4" s="14">
        <v>321.46812598898521</v>
      </c>
      <c r="N4" s="14">
        <v>339.7311655433262</v>
      </c>
      <c r="O4" s="14">
        <v>337.56414128287918</v>
      </c>
      <c r="P4" s="14">
        <v>336.64087896347701</v>
      </c>
      <c r="Q4" s="14">
        <v>411.84774046887355</v>
      </c>
      <c r="R4" s="14">
        <v>377.12687894985856</v>
      </c>
      <c r="S4" s="14">
        <v>360.78047263720083</v>
      </c>
      <c r="T4" s="14">
        <v>367.46373597351493</v>
      </c>
      <c r="U4" s="14">
        <v>315.37838592115043</v>
      </c>
      <c r="V4" s="14">
        <v>310.46850583389886</v>
      </c>
      <c r="W4" s="14">
        <v>285.48836713406905</v>
      </c>
      <c r="X4" s="14">
        <v>313.64096416322974</v>
      </c>
      <c r="Y4" s="14">
        <v>294.56056754608454</v>
      </c>
      <c r="Z4" s="14">
        <v>279.47451615924365</v>
      </c>
      <c r="AA4" s="14">
        <v>358.72506385917865</v>
      </c>
      <c r="AB4" s="14">
        <v>313.56971128864365</v>
      </c>
      <c r="AC4" s="14">
        <v>311.18805465934042</v>
      </c>
      <c r="AD4" s="14">
        <v>322.19007959221034</v>
      </c>
      <c r="AE4" s="14">
        <v>274.54206315939723</v>
      </c>
      <c r="AF4" s="14">
        <v>301.03595406813986</v>
      </c>
      <c r="AG4" s="14">
        <v>294.36591651525669</v>
      </c>
      <c r="AH4" s="14">
        <v>308.27781304952003</v>
      </c>
      <c r="AI4" s="15">
        <f t="shared" ref="AI4:AI5" si="3">AH4/$AH$47</f>
        <v>5.0733770788480648E-3</v>
      </c>
      <c r="AJ4" s="15">
        <f t="shared" ref="AJ4:AJ6" si="4">AH4/$AH$48</f>
        <v>4.5289094595592641E-3</v>
      </c>
      <c r="AK4" s="15">
        <f t="shared" ref="AK4:AK6" si="5">(AH4-B4)/B4</f>
        <v>0.82778658936362937</v>
      </c>
      <c r="AL4" s="21"/>
      <c r="AM4" s="17">
        <f t="shared" ref="AM4:AM6" si="6">(AH4-AG4)/AG4</f>
        <v>4.726055481882635E-2</v>
      </c>
      <c r="AN4" s="18">
        <f t="shared" ref="AN4:AN15" si="7">AH4-AG4</f>
        <v>13.911896534263349</v>
      </c>
      <c r="AP4" s="18">
        <f t="shared" si="2"/>
        <v>1.3911896534263349E-2</v>
      </c>
      <c r="AR4" s="19">
        <f t="shared" ref="AR4:AR11" si="8">(AH4-Q4)/Q4</f>
        <v>-0.25147625503892035</v>
      </c>
      <c r="AT4" s="19">
        <f t="shared" ref="AT4:AT6" si="9">(AH4-AD4)/AD4</f>
        <v>-4.3180306979962842E-2</v>
      </c>
    </row>
    <row r="5" spans="1:52" hidden="1" outlineLevel="1" x14ac:dyDescent="0.25">
      <c r="A5" s="13" t="s">
        <v>12</v>
      </c>
      <c r="B5" s="14">
        <v>100.50155313962706</v>
      </c>
      <c r="C5" s="14">
        <v>76.521798318537421</v>
      </c>
      <c r="D5" s="14">
        <v>65.248696718657953</v>
      </c>
      <c r="E5" s="14">
        <v>62.580921497495737</v>
      </c>
      <c r="F5" s="14">
        <v>72.124547859586968</v>
      </c>
      <c r="G5" s="14">
        <v>69.416055852539159</v>
      </c>
      <c r="H5" s="14">
        <v>72.192983164692251</v>
      </c>
      <c r="I5" s="14">
        <v>51.630718857133267</v>
      </c>
      <c r="J5" s="14">
        <v>79.925701143911269</v>
      </c>
      <c r="K5" s="14">
        <v>77.909665302192224</v>
      </c>
      <c r="L5" s="14">
        <v>87.117956156431376</v>
      </c>
      <c r="M5" s="14">
        <v>118.79933728930295</v>
      </c>
      <c r="N5" s="14">
        <v>145.54644121649875</v>
      </c>
      <c r="O5" s="14">
        <v>165.9685384656606</v>
      </c>
      <c r="P5" s="14">
        <v>162.18222796494013</v>
      </c>
      <c r="Q5" s="14">
        <v>171.85163945641818</v>
      </c>
      <c r="R5" s="14">
        <v>172.39387588001546</v>
      </c>
      <c r="S5" s="14">
        <v>166.40172110607256</v>
      </c>
      <c r="T5" s="14">
        <v>183.83350990187594</v>
      </c>
      <c r="U5" s="14">
        <v>191.44545795926646</v>
      </c>
      <c r="V5" s="14">
        <v>173.26072299730507</v>
      </c>
      <c r="W5" s="14">
        <v>135.73769127729349</v>
      </c>
      <c r="X5" s="14">
        <v>145.34753120397207</v>
      </c>
      <c r="Y5" s="14">
        <v>161.12487684325836</v>
      </c>
      <c r="Z5" s="14">
        <v>133.6158667515152</v>
      </c>
      <c r="AA5" s="14">
        <v>114.49734885214157</v>
      </c>
      <c r="AB5" s="14">
        <v>125.36582431903631</v>
      </c>
      <c r="AC5" s="14">
        <v>128.66136646902024</v>
      </c>
      <c r="AD5" s="14">
        <v>118.48682296406294</v>
      </c>
      <c r="AE5" s="14">
        <v>107.21842843666239</v>
      </c>
      <c r="AF5" s="14">
        <v>91.832968093679767</v>
      </c>
      <c r="AG5" s="14">
        <v>80.784642263704484</v>
      </c>
      <c r="AH5" s="14">
        <v>66.93995268429083</v>
      </c>
      <c r="AI5" s="15">
        <f t="shared" si="3"/>
        <v>1.1016414650414747E-3</v>
      </c>
      <c r="AJ5" s="15">
        <f>AH5/$AH$48</f>
        <v>9.834148683468037E-4</v>
      </c>
      <c r="AK5" s="15">
        <f t="shared" si="5"/>
        <v>-0.33394111241951668</v>
      </c>
      <c r="AL5" s="21"/>
      <c r="AM5" s="17">
        <f t="shared" si="6"/>
        <v>-0.17137774199977979</v>
      </c>
      <c r="AN5" s="18">
        <f t="shared" si="7"/>
        <v>-13.844689579413654</v>
      </c>
      <c r="AP5" s="18">
        <f t="shared" si="2"/>
        <v>-1.3844689579413655E-2</v>
      </c>
      <c r="AR5" s="19">
        <f t="shared" si="8"/>
        <v>-0.61047824218594726</v>
      </c>
      <c r="AT5" s="19">
        <f t="shared" si="9"/>
        <v>-0.43504306209143845</v>
      </c>
    </row>
    <row r="6" spans="1:52" ht="13.5" hidden="1" customHeight="1" outlineLevel="1" x14ac:dyDescent="0.25">
      <c r="A6" s="13" t="s">
        <v>13</v>
      </c>
      <c r="B6" s="14">
        <v>118.53952271592826</v>
      </c>
      <c r="C6" s="14">
        <v>108.03660773517973</v>
      </c>
      <c r="D6" s="14">
        <v>102.73695228856717</v>
      </c>
      <c r="E6" s="14">
        <v>106.95982345188649</v>
      </c>
      <c r="F6" s="14">
        <v>105.46794572948377</v>
      </c>
      <c r="G6" s="14">
        <v>105.98764367199863</v>
      </c>
      <c r="H6" s="14">
        <v>106.34281310532565</v>
      </c>
      <c r="I6" s="14">
        <v>103.91419717458663</v>
      </c>
      <c r="J6" s="14">
        <v>88.931545281017065</v>
      </c>
      <c r="K6" s="14">
        <v>128.37367094472575</v>
      </c>
      <c r="L6" s="14">
        <v>93.148388077781945</v>
      </c>
      <c r="M6" s="14">
        <v>164.08182884367517</v>
      </c>
      <c r="N6" s="14">
        <v>83.023476270509988</v>
      </c>
      <c r="O6" s="14">
        <v>830.64215610273163</v>
      </c>
      <c r="P6" s="14">
        <v>92.464361513431541</v>
      </c>
      <c r="Q6" s="14">
        <v>82.524451548040318</v>
      </c>
      <c r="R6" s="14">
        <v>95.762606356964042</v>
      </c>
      <c r="S6" s="14">
        <v>105.27631192924531</v>
      </c>
      <c r="T6" s="14">
        <v>99.31779830219277</v>
      </c>
      <c r="U6" s="14">
        <v>93.982192500655813</v>
      </c>
      <c r="V6" s="14">
        <v>97.390432994450407</v>
      </c>
      <c r="W6" s="14">
        <v>89.142909095209106</v>
      </c>
      <c r="X6" s="14">
        <v>87.41621294942945</v>
      </c>
      <c r="Y6" s="14">
        <v>85.310102202620484</v>
      </c>
      <c r="Z6" s="14">
        <v>98.200323602503858</v>
      </c>
      <c r="AA6" s="14">
        <v>99.209572262583947</v>
      </c>
      <c r="AB6" s="14">
        <v>100.36891356935161</v>
      </c>
      <c r="AC6" s="14">
        <v>105.70251851022313</v>
      </c>
      <c r="AD6" s="14">
        <v>106.62372318810702</v>
      </c>
      <c r="AE6" s="14">
        <v>101.61906234140687</v>
      </c>
      <c r="AF6" s="14">
        <v>102.35822915088579</v>
      </c>
      <c r="AG6" s="14">
        <v>90.917423979662843</v>
      </c>
      <c r="AH6" s="14">
        <v>89.597263779635227</v>
      </c>
      <c r="AI6" s="15">
        <f>AH6/$AH$47</f>
        <v>1.4745164431086942E-3</v>
      </c>
      <c r="AJ6" s="15">
        <f t="shared" si="4"/>
        <v>1.316273433589704E-3</v>
      </c>
      <c r="AK6" s="15">
        <f t="shared" si="5"/>
        <v>-0.24415703955254778</v>
      </c>
      <c r="AM6" s="17">
        <f t="shared" si="6"/>
        <v>-1.4520431202746348E-2</v>
      </c>
      <c r="AN6" s="18">
        <f t="shared" si="7"/>
        <v>-1.3201602000276154</v>
      </c>
      <c r="AP6" s="18">
        <f t="shared" si="2"/>
        <v>-1.3201602000276153E-3</v>
      </c>
      <c r="AR6" s="19">
        <f t="shared" si="8"/>
        <v>8.5705655704692352E-2</v>
      </c>
      <c r="AT6" s="19">
        <f t="shared" si="9"/>
        <v>-0.15968734629941109</v>
      </c>
    </row>
    <row r="7" spans="1:52" x14ac:dyDescent="0.25">
      <c r="A7" s="22" t="s">
        <v>14</v>
      </c>
      <c r="B7" s="8">
        <v>7571.2741453013959</v>
      </c>
      <c r="C7" s="8">
        <v>7677.8431550089717</v>
      </c>
      <c r="D7" s="8">
        <v>6884.1445075257043</v>
      </c>
      <c r="E7" s="8">
        <v>6881.8801047319503</v>
      </c>
      <c r="F7" s="8">
        <v>6815.1790031735509</v>
      </c>
      <c r="G7" s="8">
        <v>6647.7918802300801</v>
      </c>
      <c r="H7" s="8">
        <v>6983.4073326380849</v>
      </c>
      <c r="I7" s="8">
        <v>6741.5188459576948</v>
      </c>
      <c r="J7" s="8">
        <v>7316.769121063031</v>
      </c>
      <c r="K7" s="8">
        <v>7074.3281887881112</v>
      </c>
      <c r="L7" s="8">
        <v>7176.1251792676412</v>
      </c>
      <c r="M7" s="8">
        <v>7533.1777713043593</v>
      </c>
      <c r="N7" s="8">
        <v>7550.4453247094898</v>
      </c>
      <c r="O7" s="8">
        <v>7786.1876473798784</v>
      </c>
      <c r="P7" s="8">
        <v>7937.9893577142875</v>
      </c>
      <c r="Q7" s="8">
        <v>8395.4802453542088</v>
      </c>
      <c r="R7" s="8">
        <v>8257.4869878093014</v>
      </c>
      <c r="S7" s="8">
        <v>8087.0623858295285</v>
      </c>
      <c r="T7" s="8">
        <v>8890.6655783868882</v>
      </c>
      <c r="U7" s="8">
        <v>8728.0332986084795</v>
      </c>
      <c r="V7" s="8">
        <v>8982.7774739978322</v>
      </c>
      <c r="W7" s="8">
        <v>7736.0415066263786</v>
      </c>
      <c r="X7" s="8">
        <v>7251.6074732526076</v>
      </c>
      <c r="Y7" s="8">
        <v>7057.5157783651302</v>
      </c>
      <c r="Z7" s="8">
        <v>6252.5693102746836</v>
      </c>
      <c r="AA7" s="8">
        <v>6691.307789599804</v>
      </c>
      <c r="AB7" s="8">
        <v>6976.7172337199718</v>
      </c>
      <c r="AC7" s="8">
        <v>6598.2321768830525</v>
      </c>
      <c r="AD7" s="8">
        <v>7093.7275545789535</v>
      </c>
      <c r="AE7" s="8">
        <v>6824.1104955116671</v>
      </c>
      <c r="AF7" s="8">
        <v>7432.1448093011895</v>
      </c>
      <c r="AG7" s="8">
        <v>6992.0127848027078</v>
      </c>
      <c r="AH7" s="8">
        <v>6105.0706483695267</v>
      </c>
      <c r="AI7" s="9">
        <f>AH7/$AH$47</f>
        <v>0.10047212021453736</v>
      </c>
      <c r="AJ7" s="9">
        <f>AH7/$AH$48</f>
        <v>8.9689595034972328E-2</v>
      </c>
      <c r="AK7" s="9">
        <f>(AH7-B7)/B7</f>
        <v>-0.19365346820016685</v>
      </c>
      <c r="AL7" s="10"/>
      <c r="AM7" s="11">
        <f>(AH7-AG7)/AG7</f>
        <v>-0.12685076010744276</v>
      </c>
      <c r="AN7" s="12">
        <f t="shared" si="7"/>
        <v>-886.94213643318108</v>
      </c>
      <c r="AP7" s="12">
        <f>AN7/1000</f>
        <v>-0.88694213643318109</v>
      </c>
      <c r="AR7" s="9">
        <f t="shared" si="8"/>
        <v>-0.2728146014341612</v>
      </c>
      <c r="AT7" s="9">
        <f>(AH7-AD7)/AD7</f>
        <v>-0.13937057754230431</v>
      </c>
    </row>
    <row r="8" spans="1:52" x14ac:dyDescent="0.25">
      <c r="A8" s="22" t="s">
        <v>15</v>
      </c>
      <c r="B8" s="8">
        <v>4074.367490041443</v>
      </c>
      <c r="C8" s="8">
        <v>4159.3681051186486</v>
      </c>
      <c r="D8" s="8">
        <v>3833.6120434460904</v>
      </c>
      <c r="E8" s="8">
        <v>4040.4459987731452</v>
      </c>
      <c r="F8" s="8">
        <v>4273.934745364475</v>
      </c>
      <c r="G8" s="8">
        <v>4289.6496189624668</v>
      </c>
      <c r="H8" s="8">
        <v>4158.6730002442482</v>
      </c>
      <c r="I8" s="8">
        <v>4497.5878129390312</v>
      </c>
      <c r="J8" s="8">
        <v>4478.5898829546086</v>
      </c>
      <c r="K8" s="8">
        <v>4643.2483257956774</v>
      </c>
      <c r="L8" s="8">
        <v>5425.982954142466</v>
      </c>
      <c r="M8" s="8">
        <v>5392.4821325745424</v>
      </c>
      <c r="N8" s="8">
        <v>5056.7856234746823</v>
      </c>
      <c r="O8" s="8">
        <v>5173.676041936098</v>
      </c>
      <c r="P8" s="8">
        <v>5250.5290346790289</v>
      </c>
      <c r="Q8" s="8">
        <v>5427.1040438608215</v>
      </c>
      <c r="R8" s="8">
        <v>5225.7446142816571</v>
      </c>
      <c r="S8" s="8">
        <v>5320.0375562270938</v>
      </c>
      <c r="T8" s="8">
        <v>5127.8001392060842</v>
      </c>
      <c r="U8" s="8">
        <v>4116.5356574302632</v>
      </c>
      <c r="V8" s="8">
        <v>4127.0333883436761</v>
      </c>
      <c r="W8" s="8">
        <v>3728.1326862406308</v>
      </c>
      <c r="X8" s="8">
        <v>3805.0046141060234</v>
      </c>
      <c r="Y8" s="8">
        <v>3992.2324565448898</v>
      </c>
      <c r="Z8" s="8">
        <v>4216.0110442837822</v>
      </c>
      <c r="AA8" s="8">
        <v>4248.2072491848794</v>
      </c>
      <c r="AB8" s="8">
        <v>4327.1568351019787</v>
      </c>
      <c r="AC8" s="8">
        <v>4473.0487400993643</v>
      </c>
      <c r="AD8" s="8">
        <v>4690.8750197645995</v>
      </c>
      <c r="AE8" s="8">
        <v>4579.4429288103192</v>
      </c>
      <c r="AF8" s="8">
        <v>4651.2412270122823</v>
      </c>
      <c r="AG8" s="8">
        <v>4613.9076721705023</v>
      </c>
      <c r="AH8" s="8">
        <v>4288.4100427685144</v>
      </c>
      <c r="AI8" s="9">
        <f t="shared" ref="AI8:AI11" si="10">AH8/$AH$47</f>
        <v>7.0575047229197621E-2</v>
      </c>
      <c r="AJ8" s="9">
        <f t="shared" ref="AJ8:AJ11" si="11">AH8/$AH$48</f>
        <v>6.300103344136368E-2</v>
      </c>
      <c r="AK8" s="9">
        <f t="shared" ref="AK8:AK11" si="12">(AH8-B8)/B8</f>
        <v>5.2533933978766885E-2</v>
      </c>
      <c r="AL8" s="10"/>
      <c r="AM8" s="11">
        <f t="shared" ref="AM8:AM10" si="13">(AH8-AG8)/AG8</f>
        <v>-7.054706173798779E-2</v>
      </c>
      <c r="AN8" s="12">
        <f t="shared" si="7"/>
        <v>-325.49762940198798</v>
      </c>
      <c r="AP8" s="12">
        <f t="shared" si="2"/>
        <v>-0.32549762940198795</v>
      </c>
      <c r="AR8" s="9">
        <f t="shared" si="8"/>
        <v>-0.2098161361731043</v>
      </c>
      <c r="AT8" s="9">
        <f t="shared" ref="AT8:AT11" si="14">(AH8-AD8)/AD8</f>
        <v>-8.5797420587914522E-2</v>
      </c>
    </row>
    <row r="9" spans="1:52" x14ac:dyDescent="0.25">
      <c r="A9" s="22" t="s">
        <v>16</v>
      </c>
      <c r="B9" s="8">
        <v>1010.0714711074459</v>
      </c>
      <c r="C9" s="8">
        <v>1028.1035751054244</v>
      </c>
      <c r="D9" s="8">
        <v>1021.9567067484875</v>
      </c>
      <c r="E9" s="8">
        <v>1009.2126682989556</v>
      </c>
      <c r="F9" s="8">
        <v>1100.113288767551</v>
      </c>
      <c r="G9" s="8">
        <v>1078.3721856740037</v>
      </c>
      <c r="H9" s="8">
        <v>973.70223646382397</v>
      </c>
      <c r="I9" s="8">
        <v>981.3445359549911</v>
      </c>
      <c r="J9" s="8">
        <v>967.72676973598493</v>
      </c>
      <c r="K9" s="8">
        <v>1000.587942551956</v>
      </c>
      <c r="L9" s="8">
        <v>1025.9332292768881</v>
      </c>
      <c r="M9" s="8">
        <v>1016.3616422886577</v>
      </c>
      <c r="N9" s="8">
        <v>982.72290203728858</v>
      </c>
      <c r="O9" s="8">
        <v>1081.1153038740019</v>
      </c>
      <c r="P9" s="8">
        <v>1049.4658938986008</v>
      </c>
      <c r="Q9" s="8">
        <v>1082.3695253083756</v>
      </c>
      <c r="R9" s="8">
        <v>1077.5362462685862</v>
      </c>
      <c r="S9" s="8">
        <v>1076.2586123175417</v>
      </c>
      <c r="T9" s="8">
        <v>1123.5601471546877</v>
      </c>
      <c r="U9" s="8">
        <v>890.30201248784033</v>
      </c>
      <c r="V9" s="8">
        <v>990.65489819934714</v>
      </c>
      <c r="W9" s="8">
        <v>916.04884558413937</v>
      </c>
      <c r="X9" s="8">
        <v>965.48480237924139</v>
      </c>
      <c r="Y9" s="8">
        <v>962.79819565973924</v>
      </c>
      <c r="Z9" s="8">
        <v>863.56975102224544</v>
      </c>
      <c r="AA9" s="8">
        <v>972.89784093592846</v>
      </c>
      <c r="AB9" s="8">
        <v>867.29255458821888</v>
      </c>
      <c r="AC9" s="8">
        <v>802.63131775180352</v>
      </c>
      <c r="AD9" s="8">
        <v>873.86602490377049</v>
      </c>
      <c r="AE9" s="8">
        <v>842.66286325789235</v>
      </c>
      <c r="AF9" s="8">
        <v>683.80984555738894</v>
      </c>
      <c r="AG9" s="8">
        <v>764.92369072228712</v>
      </c>
      <c r="AH9" s="8">
        <v>766.57129543185931</v>
      </c>
      <c r="AI9" s="9">
        <f t="shared" si="10"/>
        <v>1.261558592580952E-2</v>
      </c>
      <c r="AJ9" s="9">
        <f t="shared" si="11"/>
        <v>1.1261699169866198E-2</v>
      </c>
      <c r="AK9" s="9">
        <f t="shared" si="12"/>
        <v>-0.24107222373938758</v>
      </c>
      <c r="AL9" s="10"/>
      <c r="AM9" s="11">
        <f t="shared" si="13"/>
        <v>2.153946504149224E-3</v>
      </c>
      <c r="AN9" s="12">
        <f t="shared" si="7"/>
        <v>1.6476047095721924</v>
      </c>
      <c r="AP9" s="12">
        <f t="shared" si="2"/>
        <v>1.6476047095721924E-3</v>
      </c>
      <c r="AR9" s="9">
        <f t="shared" si="8"/>
        <v>-0.29176563317092924</v>
      </c>
      <c r="AT9" s="9">
        <f t="shared" si="14"/>
        <v>-0.122781669517048</v>
      </c>
    </row>
    <row r="10" spans="1:52" x14ac:dyDescent="0.25">
      <c r="A10" s="22" t="s">
        <v>17</v>
      </c>
      <c r="B10" s="8">
        <v>1123.118962064171</v>
      </c>
      <c r="C10" s="8">
        <v>1097.4418880246833</v>
      </c>
      <c r="D10" s="8">
        <v>1003.8351529311099</v>
      </c>
      <c r="E10" s="8">
        <v>977.5677866909574</v>
      </c>
      <c r="F10" s="8">
        <v>985.44294439739633</v>
      </c>
      <c r="G10" s="8">
        <v>917.40371163574514</v>
      </c>
      <c r="H10" s="8">
        <v>879.28695927514377</v>
      </c>
      <c r="I10" s="8">
        <v>834.14898862525831</v>
      </c>
      <c r="J10" s="8">
        <v>785.79387059282237</v>
      </c>
      <c r="K10" s="8">
        <v>815.31399233641559</v>
      </c>
      <c r="L10" s="8">
        <v>863.21354664363525</v>
      </c>
      <c r="M10" s="8">
        <v>832.64447640873539</v>
      </c>
      <c r="N10" s="8">
        <v>776.74336324109572</v>
      </c>
      <c r="O10" s="8">
        <v>737.28761312384665</v>
      </c>
      <c r="P10" s="8">
        <v>688.85150850363539</v>
      </c>
      <c r="Q10" s="8">
        <v>685.47823888992946</v>
      </c>
      <c r="R10" s="8">
        <v>661.62810332285585</v>
      </c>
      <c r="S10" s="8">
        <v>625.86576258990613</v>
      </c>
      <c r="T10" s="8">
        <v>630.63720387021999</v>
      </c>
      <c r="U10" s="8">
        <v>531.14695969176694</v>
      </c>
      <c r="V10" s="8">
        <v>550.65282919754964</v>
      </c>
      <c r="W10" s="8">
        <v>481.92042537157243</v>
      </c>
      <c r="X10" s="8">
        <v>501.73251317361343</v>
      </c>
      <c r="Y10" s="8">
        <v>584.69513397392939</v>
      </c>
      <c r="Z10" s="8">
        <v>580.0210534421791</v>
      </c>
      <c r="AA10" s="8">
        <v>605.71120651021772</v>
      </c>
      <c r="AB10" s="8">
        <v>633.03920514455626</v>
      </c>
      <c r="AC10" s="8">
        <v>636.97673136879291</v>
      </c>
      <c r="AD10" s="8">
        <v>666.677868035811</v>
      </c>
      <c r="AE10" s="8">
        <v>693.92960315217795</v>
      </c>
      <c r="AF10" s="8">
        <v>643.05949837517585</v>
      </c>
      <c r="AG10" s="8">
        <v>671.61684349121469</v>
      </c>
      <c r="AH10" s="8">
        <v>658.61960010095618</v>
      </c>
      <c r="AI10" s="9">
        <f t="shared" si="10"/>
        <v>1.0839007678750861E-2</v>
      </c>
      <c r="AJ10" s="9">
        <f t="shared" si="11"/>
        <v>9.6757807759237438E-3</v>
      </c>
      <c r="AK10" s="9">
        <f t="shared" si="12"/>
        <v>-0.41357984118575947</v>
      </c>
      <c r="AL10" s="10"/>
      <c r="AM10" s="11">
        <f t="shared" si="13"/>
        <v>-1.9352170089564667E-2</v>
      </c>
      <c r="AN10" s="12">
        <f t="shared" si="7"/>
        <v>-12.997243390258518</v>
      </c>
      <c r="AP10" s="12">
        <f t="shared" si="2"/>
        <v>-1.2997243390258519E-2</v>
      </c>
      <c r="AR10" s="9">
        <f t="shared" si="8"/>
        <v>-3.9182336163535163E-2</v>
      </c>
      <c r="AT10" s="9">
        <f t="shared" si="14"/>
        <v>-1.2087198812518508E-2</v>
      </c>
    </row>
    <row r="11" spans="1:52" collapsed="1" x14ac:dyDescent="0.25">
      <c r="A11" s="22" t="s">
        <v>18</v>
      </c>
      <c r="B11" s="8">
        <f t="shared" ref="B11" si="15">SUM(B12:B16)</f>
        <v>5143.318902355395</v>
      </c>
      <c r="C11" s="8">
        <f t="shared" ref="C11:AH11" si="16">SUM(C12:C16)</f>
        <v>5323.1175080804278</v>
      </c>
      <c r="D11" s="8">
        <f t="shared" si="16"/>
        <v>5750.901038327057</v>
      </c>
      <c r="E11" s="8">
        <f t="shared" si="16"/>
        <v>5725.8894015642545</v>
      </c>
      <c r="F11" s="8">
        <f t="shared" si="16"/>
        <v>5976.0978011603156</v>
      </c>
      <c r="G11" s="8">
        <f t="shared" si="16"/>
        <v>6268.648453147659</v>
      </c>
      <c r="H11" s="8">
        <f t="shared" si="16"/>
        <v>7315.048207381561</v>
      </c>
      <c r="I11" s="8">
        <f t="shared" si="16"/>
        <v>7690.6213218746052</v>
      </c>
      <c r="J11" s="8">
        <f t="shared" si="16"/>
        <v>9032.1721323403381</v>
      </c>
      <c r="K11" s="8">
        <f t="shared" si="16"/>
        <v>9734.8657085085852</v>
      </c>
      <c r="L11" s="8">
        <f t="shared" si="16"/>
        <v>10772.359343901084</v>
      </c>
      <c r="M11" s="8">
        <f t="shared" si="16"/>
        <v>11294.372804832474</v>
      </c>
      <c r="N11" s="8">
        <f t="shared" si="16"/>
        <v>11487.032171557732</v>
      </c>
      <c r="O11" s="8">
        <f t="shared" si="16"/>
        <v>11689.236979365347</v>
      </c>
      <c r="P11" s="8">
        <f t="shared" si="16"/>
        <v>12407.17097093614</v>
      </c>
      <c r="Q11" s="8">
        <f t="shared" si="16"/>
        <v>13115.790808766209</v>
      </c>
      <c r="R11" s="8">
        <f t="shared" si="16"/>
        <v>13793.415316376357</v>
      </c>
      <c r="S11" s="8">
        <f t="shared" si="16"/>
        <v>14379.630640108026</v>
      </c>
      <c r="T11" s="8">
        <f t="shared" si="16"/>
        <v>13655.782980307162</v>
      </c>
      <c r="U11" s="8">
        <f t="shared" si="16"/>
        <v>12436.78455197869</v>
      </c>
      <c r="V11" s="8">
        <f t="shared" si="16"/>
        <v>11522.095204950558</v>
      </c>
      <c r="W11" s="8">
        <f t="shared" si="16"/>
        <v>11213.466609190253</v>
      </c>
      <c r="X11" s="8">
        <f t="shared" si="16"/>
        <v>10825.785852817344</v>
      </c>
      <c r="Y11" s="8">
        <f t="shared" si="16"/>
        <v>11050.114247978931</v>
      </c>
      <c r="Z11" s="8">
        <f t="shared" si="16"/>
        <v>11332.115496090912</v>
      </c>
      <c r="AA11" s="8">
        <f t="shared" si="16"/>
        <v>11810.519091779512</v>
      </c>
      <c r="AB11" s="8">
        <f t="shared" si="16"/>
        <v>12292.526828999964</v>
      </c>
      <c r="AC11" s="8">
        <f t="shared" si="16"/>
        <v>12013.592670775664</v>
      </c>
      <c r="AD11" s="8">
        <f t="shared" si="16"/>
        <v>12188.383366099049</v>
      </c>
      <c r="AE11" s="8">
        <f t="shared" si="16"/>
        <v>12196.550223313072</v>
      </c>
      <c r="AF11" s="8">
        <f t="shared" si="16"/>
        <v>10300.637549003075</v>
      </c>
      <c r="AG11" s="8">
        <f t="shared" si="16"/>
        <v>10977.674443412187</v>
      </c>
      <c r="AH11" s="8">
        <f t="shared" si="16"/>
        <v>11633.969476434555</v>
      </c>
      <c r="AI11" s="9">
        <f t="shared" si="10"/>
        <v>0.1914620889965892</v>
      </c>
      <c r="AJ11" s="9">
        <f t="shared" si="11"/>
        <v>0.17091464965590791</v>
      </c>
      <c r="AK11" s="9">
        <f t="shared" si="12"/>
        <v>1.2619576381131552</v>
      </c>
      <c r="AL11" s="10"/>
      <c r="AM11" s="11">
        <f>(AH11-AG11)/AG11</f>
        <v>5.9784523252665568E-2</v>
      </c>
      <c r="AN11" s="12">
        <f t="shared" si="7"/>
        <v>656.29503302236844</v>
      </c>
      <c r="AP11" s="12">
        <f t="shared" si="2"/>
        <v>0.65629503302236847</v>
      </c>
      <c r="AR11" s="9">
        <f t="shared" si="8"/>
        <v>-0.11297994561953888</v>
      </c>
      <c r="AT11" s="9">
        <f t="shared" si="14"/>
        <v>-4.5487073470838593E-2</v>
      </c>
    </row>
    <row r="12" spans="1:52" hidden="1" outlineLevel="1" x14ac:dyDescent="0.25">
      <c r="A12" s="13" t="s">
        <v>19</v>
      </c>
      <c r="B12" s="14">
        <v>48.360789529164116</v>
      </c>
      <c r="C12" s="14">
        <v>43.854805602201672</v>
      </c>
      <c r="D12" s="14">
        <v>43.470007059750657</v>
      </c>
      <c r="E12" s="14">
        <v>37.391689953547015</v>
      </c>
      <c r="F12" s="14">
        <v>38.862450313677265</v>
      </c>
      <c r="G12" s="14">
        <v>45.697116921004714</v>
      </c>
      <c r="H12" s="14">
        <v>48.896696852246144</v>
      </c>
      <c r="I12" s="14">
        <v>51.369424838248491</v>
      </c>
      <c r="J12" s="14">
        <v>56.789035084243615</v>
      </c>
      <c r="K12" s="14">
        <v>64.312968052370067</v>
      </c>
      <c r="L12" s="14">
        <v>69.586910031693463</v>
      </c>
      <c r="M12" s="14">
        <v>69.136077450279558</v>
      </c>
      <c r="N12" s="14">
        <v>68.520075762474903</v>
      </c>
      <c r="O12" s="14">
        <v>71.117410555166373</v>
      </c>
      <c r="P12" s="14">
        <v>67.874370020337707</v>
      </c>
      <c r="Q12" s="14">
        <v>80.141860471140859</v>
      </c>
      <c r="R12" s="14">
        <v>91.963649588431764</v>
      </c>
      <c r="S12" s="14">
        <v>84.9516900796458</v>
      </c>
      <c r="T12" s="14">
        <v>80.462120990400322</v>
      </c>
      <c r="U12" s="14">
        <v>65.565419123182323</v>
      </c>
      <c r="V12" s="14">
        <v>49.4705956741413</v>
      </c>
      <c r="W12" s="14">
        <v>24.632325692914172</v>
      </c>
      <c r="X12" s="14">
        <v>14.97827476980461</v>
      </c>
      <c r="Y12" s="14">
        <v>15.358355341539967</v>
      </c>
      <c r="Z12" s="14">
        <v>14.678887884352974</v>
      </c>
      <c r="AA12" s="14">
        <v>15.537777118000854</v>
      </c>
      <c r="AB12" s="14">
        <v>16.76986239605187</v>
      </c>
      <c r="AC12" s="14">
        <v>17.388232473865806</v>
      </c>
      <c r="AD12" s="14">
        <v>16.689499265878528</v>
      </c>
      <c r="AE12" s="14">
        <v>17.955435727144675</v>
      </c>
      <c r="AF12" s="14">
        <v>13.699583595155902</v>
      </c>
      <c r="AG12" s="14">
        <v>19.417940105639424</v>
      </c>
      <c r="AH12" s="14">
        <v>18.525619986239882</v>
      </c>
      <c r="AI12" s="15">
        <f>AH12/$AH$47</f>
        <v>3.0487907929508176E-4</v>
      </c>
      <c r="AJ12" s="15">
        <f>AH12/$AH$48</f>
        <v>2.7215988971092316E-4</v>
      </c>
      <c r="AK12" s="15">
        <f>(AH12-B12)/B12</f>
        <v>-0.61692891769130542</v>
      </c>
      <c r="AL12" s="20"/>
      <c r="AM12" s="17">
        <f>(AH12-AG12)/AG12</f>
        <v>-4.5953387153583394E-2</v>
      </c>
      <c r="AN12" s="18">
        <f t="shared" si="7"/>
        <v>-0.89232011939954248</v>
      </c>
      <c r="AP12" s="18">
        <f t="shared" si="2"/>
        <v>-8.9232011939954249E-4</v>
      </c>
      <c r="AR12" s="19">
        <f>(AH12-Q12)/Q12</f>
        <v>-0.76883965661227727</v>
      </c>
      <c r="AT12" s="19">
        <f>(AH12-AD12)/AD12</f>
        <v>0.11001652542777479</v>
      </c>
    </row>
    <row r="13" spans="1:52" hidden="1" outlineLevel="1" x14ac:dyDescent="0.25">
      <c r="A13" s="13" t="s">
        <v>20</v>
      </c>
      <c r="B13" s="14">
        <v>4788.8558735013985</v>
      </c>
      <c r="C13" s="14">
        <v>4979.6415072051223</v>
      </c>
      <c r="D13" s="14">
        <v>5412.9462457114851</v>
      </c>
      <c r="E13" s="14">
        <v>5403.8701209966202</v>
      </c>
      <c r="F13" s="14">
        <v>5655.4398647200505</v>
      </c>
      <c r="G13" s="14">
        <v>5882.842085254757</v>
      </c>
      <c r="H13" s="14">
        <v>6882.140806038673</v>
      </c>
      <c r="I13" s="14">
        <v>7286.5789529101303</v>
      </c>
      <c r="J13" s="14">
        <v>8644.4110099054142</v>
      </c>
      <c r="K13" s="14">
        <v>9304.9809423877614</v>
      </c>
      <c r="L13" s="14">
        <v>10352.456753398465</v>
      </c>
      <c r="M13" s="14">
        <v>10817.599088305473</v>
      </c>
      <c r="N13" s="14">
        <v>11019.520690930138</v>
      </c>
      <c r="O13" s="14">
        <v>11190.228706456179</v>
      </c>
      <c r="P13" s="14">
        <v>11840.864643855139</v>
      </c>
      <c r="Q13" s="14">
        <v>12536.947897554846</v>
      </c>
      <c r="R13" s="14">
        <v>13165.147646566456</v>
      </c>
      <c r="S13" s="14">
        <v>13822.06624728528</v>
      </c>
      <c r="T13" s="14">
        <v>13072.539202462818</v>
      </c>
      <c r="U13" s="14">
        <v>11887.87131406409</v>
      </c>
      <c r="V13" s="14">
        <v>10976.614045708982</v>
      </c>
      <c r="W13" s="14">
        <v>10729.838977075928</v>
      </c>
      <c r="X13" s="14">
        <v>10358.2350538385</v>
      </c>
      <c r="Y13" s="14">
        <v>10580.322913570744</v>
      </c>
      <c r="Z13" s="14">
        <v>10827.914977764867</v>
      </c>
      <c r="AA13" s="14">
        <v>11314.757701144485</v>
      </c>
      <c r="AB13" s="14">
        <v>11750.334807288427</v>
      </c>
      <c r="AC13" s="14">
        <v>11506.385770829509</v>
      </c>
      <c r="AD13" s="14">
        <v>11642.54091456992</v>
      </c>
      <c r="AE13" s="14">
        <v>11624.534955871102</v>
      </c>
      <c r="AF13" s="14">
        <v>9692.9313135236953</v>
      </c>
      <c r="AG13" s="14">
        <v>10327.790379851722</v>
      </c>
      <c r="AH13" s="14">
        <v>11024.680039902667</v>
      </c>
      <c r="AI13" s="15">
        <f t="shared" ref="AI13:AI17" si="17">AH13/$AH$47</f>
        <v>0.18143491567812339</v>
      </c>
      <c r="AJ13" s="15">
        <f t="shared" ref="AJ13:AJ17" si="18">AH13/$AH$48</f>
        <v>0.16196357833026714</v>
      </c>
      <c r="AK13" s="15">
        <f t="shared" ref="AK13:AK16" si="19">(AH13-B13)/B13</f>
        <v>1.3021532347437115</v>
      </c>
      <c r="AL13" s="10"/>
      <c r="AM13" s="17">
        <f t="shared" ref="AM13:AM22" si="20">(AH13-AG13)/AG13</f>
        <v>6.7477130578724093E-2</v>
      </c>
      <c r="AN13" s="18">
        <f t="shared" si="7"/>
        <v>696.88966005094517</v>
      </c>
      <c r="AP13" s="18">
        <f t="shared" si="2"/>
        <v>0.69688966005094521</v>
      </c>
      <c r="AR13" s="19">
        <f t="shared" ref="AR13:AR18" si="21">(AH13-Q13)/Q13</f>
        <v>-0.12062488175029631</v>
      </c>
      <c r="AT13" s="19">
        <f t="shared" ref="AT13:AT16" si="22">(AH13-AD13)/AD13</f>
        <v>-5.3069246584655581E-2</v>
      </c>
    </row>
    <row r="14" spans="1:52" hidden="1" outlineLevel="1" x14ac:dyDescent="0.25">
      <c r="A14" s="13" t="s">
        <v>21</v>
      </c>
      <c r="B14" s="14">
        <v>147.17404525824003</v>
      </c>
      <c r="C14" s="14">
        <v>142.93516146624</v>
      </c>
      <c r="D14" s="14">
        <v>128.18384587008001</v>
      </c>
      <c r="E14" s="14">
        <v>140.73094189440002</v>
      </c>
      <c r="F14" s="14">
        <v>132.59228501376001</v>
      </c>
      <c r="G14" s="14">
        <v>123.09718531967999</v>
      </c>
      <c r="H14" s="14">
        <v>143.44382752127999</v>
      </c>
      <c r="I14" s="14">
        <v>138.35716697088</v>
      </c>
      <c r="J14" s="14">
        <v>142.42649541120002</v>
      </c>
      <c r="K14" s="14">
        <v>137.00072415744</v>
      </c>
      <c r="L14" s="14">
        <v>136.08512525836801</v>
      </c>
      <c r="M14" s="14">
        <v>148.53048807168</v>
      </c>
      <c r="N14" s="14">
        <v>129.87939938687998</v>
      </c>
      <c r="O14" s="14">
        <v>143.44382752127999</v>
      </c>
      <c r="P14" s="14">
        <v>151.24337369855999</v>
      </c>
      <c r="Q14" s="14">
        <v>135.02802940591434</v>
      </c>
      <c r="R14" s="14">
        <v>135.02802940591434</v>
      </c>
      <c r="S14" s="14">
        <v>146.02613659225096</v>
      </c>
      <c r="T14" s="14">
        <v>154.7575356680731</v>
      </c>
      <c r="U14" s="14">
        <v>135.79539518085264</v>
      </c>
      <c r="V14" s="14">
        <v>134.75774483812967</v>
      </c>
      <c r="W14" s="14">
        <v>134.95717133385483</v>
      </c>
      <c r="X14" s="14">
        <v>130.43014604512317</v>
      </c>
      <c r="Y14" s="14">
        <v>129.89084927087453</v>
      </c>
      <c r="Z14" s="14">
        <v>119.15715362980119</v>
      </c>
      <c r="AA14" s="14">
        <v>121.43673282786671</v>
      </c>
      <c r="AB14" s="14">
        <v>123.67630042111966</v>
      </c>
      <c r="AC14" s="14">
        <v>127.66973671158881</v>
      </c>
      <c r="AD14" s="14">
        <v>129.00863697232074</v>
      </c>
      <c r="AE14" s="14">
        <v>135.00040592698258</v>
      </c>
      <c r="AF14" s="14">
        <v>107.55618406760449</v>
      </c>
      <c r="AG14" s="14">
        <v>116.31823034311482</v>
      </c>
      <c r="AH14" s="14">
        <v>130.04888829006131</v>
      </c>
      <c r="AI14" s="15">
        <f t="shared" si="17"/>
        <v>2.1402352717303239E-3</v>
      </c>
      <c r="AJ14" s="15">
        <f t="shared" si="18"/>
        <v>1.9105482634503258E-3</v>
      </c>
      <c r="AK14" s="15">
        <f t="shared" si="19"/>
        <v>-0.11635989850064889</v>
      </c>
      <c r="AL14" s="23"/>
      <c r="AM14" s="17">
        <f t="shared" si="20"/>
        <v>0.1180439034057162</v>
      </c>
      <c r="AN14" s="18">
        <f t="shared" si="7"/>
        <v>13.730657946946494</v>
      </c>
      <c r="AP14" s="18">
        <f t="shared" si="2"/>
        <v>1.3730657946946494E-2</v>
      </c>
      <c r="AR14" s="19">
        <f t="shared" si="21"/>
        <v>-3.6874870630637629E-2</v>
      </c>
      <c r="AT14" s="19">
        <f t="shared" si="22"/>
        <v>8.0634238307917237E-3</v>
      </c>
    </row>
    <row r="15" spans="1:52" hidden="1" outlineLevel="1" x14ac:dyDescent="0.25">
      <c r="A15" s="13" t="s">
        <v>22</v>
      </c>
      <c r="B15" s="14">
        <v>85.7187097500384</v>
      </c>
      <c r="C15" s="14">
        <v>82.554852280975211</v>
      </c>
      <c r="D15" s="14">
        <v>92.088504414640795</v>
      </c>
      <c r="E15" s="14">
        <v>92.088504414640795</v>
      </c>
      <c r="F15" s="14">
        <v>104.74393429089361</v>
      </c>
      <c r="G15" s="14">
        <v>92.046424688164791</v>
      </c>
      <c r="H15" s="14">
        <v>104.91225319679761</v>
      </c>
      <c r="I15" s="14">
        <v>108.07611066586078</v>
      </c>
      <c r="J15" s="14">
        <v>117.6939222524784</v>
      </c>
      <c r="K15" s="14">
        <v>130.47559130815918</v>
      </c>
      <c r="L15" s="14">
        <v>152.56194197616142</v>
      </c>
      <c r="M15" s="14">
        <v>152.5012903607213</v>
      </c>
      <c r="N15" s="14">
        <v>161.93221115247073</v>
      </c>
      <c r="O15" s="14">
        <v>174.52698941328336</v>
      </c>
      <c r="P15" s="14">
        <v>226.97826023522546</v>
      </c>
      <c r="Q15" s="14">
        <v>211.06387483092638</v>
      </c>
      <c r="R15" s="14">
        <v>249.97742158813534</v>
      </c>
      <c r="S15" s="14">
        <v>197.40859268813776</v>
      </c>
      <c r="T15" s="14">
        <v>204.61045789734627</v>
      </c>
      <c r="U15" s="14">
        <v>199.40026875476889</v>
      </c>
      <c r="V15" s="14">
        <v>199.99636947547253</v>
      </c>
      <c r="W15" s="14">
        <v>173.62376874531256</v>
      </c>
      <c r="X15" s="14">
        <v>183.48565770379801</v>
      </c>
      <c r="Y15" s="14">
        <v>179.47626489675855</v>
      </c>
      <c r="Z15" s="14">
        <v>224.67587290506694</v>
      </c>
      <c r="AA15" s="14">
        <v>221.59994578720966</v>
      </c>
      <c r="AB15" s="14">
        <v>266.29683759876133</v>
      </c>
      <c r="AC15" s="14">
        <v>235.13965761549042</v>
      </c>
      <c r="AD15" s="14">
        <v>260.07553164087784</v>
      </c>
      <c r="AE15" s="14">
        <v>276.99135330807951</v>
      </c>
      <c r="AF15" s="14">
        <v>338.74154628565952</v>
      </c>
      <c r="AG15" s="14">
        <v>362.23252940980211</v>
      </c>
      <c r="AH15" s="14">
        <v>305.59185758311514</v>
      </c>
      <c r="AI15" s="15">
        <f t="shared" si="17"/>
        <v>5.0291738818574452E-3</v>
      </c>
      <c r="AJ15" s="15">
        <f t="shared" si="18"/>
        <v>4.4894500868609046E-3</v>
      </c>
      <c r="AK15" s="15">
        <f t="shared" si="19"/>
        <v>2.5650543326450181</v>
      </c>
      <c r="AL15" s="20"/>
      <c r="AM15" s="17">
        <f t="shared" si="20"/>
        <v>-0.15636550344877517</v>
      </c>
      <c r="AN15" s="18">
        <f t="shared" si="7"/>
        <v>-56.640671826686969</v>
      </c>
      <c r="AP15" s="18">
        <f t="shared" si="2"/>
        <v>-5.6640671826686965E-2</v>
      </c>
      <c r="AR15" s="19">
        <f t="shared" si="21"/>
        <v>0.44786433883065402</v>
      </c>
      <c r="AT15" s="19">
        <f t="shared" si="22"/>
        <v>0.1750119500095379</v>
      </c>
    </row>
    <row r="16" spans="1:52" hidden="1" outlineLevel="1" x14ac:dyDescent="0.25">
      <c r="A16" s="13" t="s">
        <v>23</v>
      </c>
      <c r="B16" s="14">
        <v>73.209484316553798</v>
      </c>
      <c r="C16" s="14">
        <v>74.131181525888721</v>
      </c>
      <c r="D16" s="14">
        <v>74.212435271100247</v>
      </c>
      <c r="E16" s="14">
        <v>51.808144305047065</v>
      </c>
      <c r="F16" s="14">
        <v>44.459266821934214</v>
      </c>
      <c r="G16" s="14">
        <v>124.96564096405282</v>
      </c>
      <c r="H16" s="14">
        <v>135.65462377256412</v>
      </c>
      <c r="I16" s="14">
        <v>106.23966648948594</v>
      </c>
      <c r="J16" s="14">
        <v>70.851669687001731</v>
      </c>
      <c r="K16" s="14">
        <v>98.095482602854531</v>
      </c>
      <c r="L16" s="14">
        <v>61.668613236396311</v>
      </c>
      <c r="M16" s="14">
        <v>106.60586064432007</v>
      </c>
      <c r="N16" s="14">
        <v>107.17979432576716</v>
      </c>
      <c r="O16" s="14">
        <v>109.9200454194375</v>
      </c>
      <c r="P16" s="14">
        <v>120.21032312687679</v>
      </c>
      <c r="Q16" s="14">
        <v>152.60914650338071</v>
      </c>
      <c r="R16" s="14">
        <v>151.2985692274203</v>
      </c>
      <c r="S16" s="14">
        <v>129.17797346271047</v>
      </c>
      <c r="T16" s="14">
        <v>143.41366328852291</v>
      </c>
      <c r="U16" s="14">
        <v>148.1521548557964</v>
      </c>
      <c r="V16" s="14">
        <v>161.25644925383125</v>
      </c>
      <c r="W16" s="14">
        <v>150.41436634224354</v>
      </c>
      <c r="X16" s="14">
        <v>138.65672046011929</v>
      </c>
      <c r="Y16" s="14">
        <v>145.06586489901301</v>
      </c>
      <c r="Z16" s="14">
        <v>145.688603906824</v>
      </c>
      <c r="AA16" s="14">
        <v>137.18693490195159</v>
      </c>
      <c r="AB16" s="14">
        <v>135.44902129560364</v>
      </c>
      <c r="AC16" s="14">
        <v>127.00927314521009</v>
      </c>
      <c r="AD16" s="14">
        <v>140.06878365005235</v>
      </c>
      <c r="AE16" s="14">
        <v>142.06807247976167</v>
      </c>
      <c r="AF16" s="14">
        <v>147.70892153095988</v>
      </c>
      <c r="AG16" s="14">
        <v>151.91536370190875</v>
      </c>
      <c r="AH16" s="14">
        <v>155.12307067247363</v>
      </c>
      <c r="AI16" s="15">
        <f t="shared" si="17"/>
        <v>2.5528850855829747E-3</v>
      </c>
      <c r="AJ16" s="15">
        <f t="shared" si="18"/>
        <v>2.2789130856186337E-3</v>
      </c>
      <c r="AK16" s="15">
        <f t="shared" si="19"/>
        <v>1.1188930931644043</v>
      </c>
      <c r="AL16" s="20"/>
      <c r="AM16" s="17">
        <f t="shared" si="20"/>
        <v>2.1115092591023971E-2</v>
      </c>
      <c r="AN16" s="18">
        <f>AH16-AG16</f>
        <v>3.2077069705648853</v>
      </c>
      <c r="AP16" s="18">
        <f t="shared" si="2"/>
        <v>3.2077069705648852E-3</v>
      </c>
      <c r="AR16" s="19">
        <f t="shared" si="21"/>
        <v>1.6472958709832154E-2</v>
      </c>
      <c r="AT16" s="19">
        <f t="shared" si="22"/>
        <v>0.10747781647074831</v>
      </c>
    </row>
    <row r="17" spans="1:48" collapsed="1" x14ac:dyDescent="0.25">
      <c r="A17" s="22" t="s">
        <v>24</v>
      </c>
      <c r="B17" s="8">
        <f t="shared" ref="B17" si="23">SUM(B18:B22)</f>
        <v>3162.6392781837753</v>
      </c>
      <c r="C17" s="8">
        <f t="shared" ref="C17:AH17" si="24">SUM(C18:C22)</f>
        <v>2873.6811784079473</v>
      </c>
      <c r="D17" s="8">
        <f t="shared" si="24"/>
        <v>2785.2457376902148</v>
      </c>
      <c r="E17" s="8">
        <f t="shared" si="24"/>
        <v>2750.5256277775475</v>
      </c>
      <c r="F17" s="8">
        <f t="shared" si="24"/>
        <v>2988.7530670195611</v>
      </c>
      <c r="G17" s="8">
        <f t="shared" si="24"/>
        <v>2902.381716939271</v>
      </c>
      <c r="H17" s="8">
        <f t="shared" si="24"/>
        <v>2984.3877394834581</v>
      </c>
      <c r="I17" s="8">
        <f t="shared" si="24"/>
        <v>3313.7050624280482</v>
      </c>
      <c r="J17" s="8">
        <f t="shared" si="24"/>
        <v>3203.0372632862591</v>
      </c>
      <c r="K17" s="8">
        <f t="shared" si="24"/>
        <v>3153.37592892066</v>
      </c>
      <c r="L17" s="8">
        <f t="shared" si="24"/>
        <v>3701.0686772195209</v>
      </c>
      <c r="M17" s="8">
        <f t="shared" si="24"/>
        <v>3757.406487249662</v>
      </c>
      <c r="N17" s="8">
        <f t="shared" si="24"/>
        <v>3269.9822731065988</v>
      </c>
      <c r="O17" s="8">
        <f t="shared" si="24"/>
        <v>2494.2941791514722</v>
      </c>
      <c r="P17" s="8">
        <f t="shared" si="24"/>
        <v>2665.4310287714543</v>
      </c>
      <c r="Q17" s="8">
        <f t="shared" si="24"/>
        <v>2761.0386345168072</v>
      </c>
      <c r="R17" s="8">
        <f t="shared" si="24"/>
        <v>2706.8779833964154</v>
      </c>
      <c r="S17" s="8">
        <f t="shared" si="24"/>
        <v>2760.7060802975334</v>
      </c>
      <c r="T17" s="8">
        <f t="shared" si="24"/>
        <v>2469.0083238416796</v>
      </c>
      <c r="U17" s="8">
        <f t="shared" si="24"/>
        <v>1652.1086944798615</v>
      </c>
      <c r="V17" s="8">
        <f t="shared" si="24"/>
        <v>1462.82414515298</v>
      </c>
      <c r="W17" s="8">
        <f t="shared" si="24"/>
        <v>1332.647588495681</v>
      </c>
      <c r="X17" s="8">
        <f t="shared" si="24"/>
        <v>1561.1397598990332</v>
      </c>
      <c r="Y17" s="8">
        <f t="shared" si="24"/>
        <v>1476.9486871269783</v>
      </c>
      <c r="Z17" s="8">
        <f t="shared" si="24"/>
        <v>1820.7817300838385</v>
      </c>
      <c r="AA17" s="8">
        <f t="shared" si="24"/>
        <v>2007.5262500881565</v>
      </c>
      <c r="AB17" s="8">
        <f t="shared" si="24"/>
        <v>2149.2830094114488</v>
      </c>
      <c r="AC17" s="8">
        <f t="shared" si="24"/>
        <v>2236.8506856565109</v>
      </c>
      <c r="AD17" s="8">
        <f t="shared" si="24"/>
        <v>2291.8483221669671</v>
      </c>
      <c r="AE17" s="8">
        <f t="shared" si="24"/>
        <v>2264.7480342278727</v>
      </c>
      <c r="AF17" s="8">
        <f t="shared" si="24"/>
        <v>2107.0077304925012</v>
      </c>
      <c r="AG17" s="8">
        <f t="shared" si="24"/>
        <v>2475.2838447204672</v>
      </c>
      <c r="AH17" s="8">
        <f t="shared" si="24"/>
        <v>2289.3182935833443</v>
      </c>
      <c r="AI17" s="9">
        <f t="shared" si="17"/>
        <v>3.7675675852117202E-2</v>
      </c>
      <c r="AJ17" s="9">
        <f t="shared" si="18"/>
        <v>3.3632375853419605E-2</v>
      </c>
      <c r="AK17" s="9">
        <f>(AH17-B17)/B17</f>
        <v>-0.27613676672666809</v>
      </c>
      <c r="AL17" s="10"/>
      <c r="AM17" s="11">
        <f>(AH17-AG17)/AG17</f>
        <v>-7.5128980271805534E-2</v>
      </c>
      <c r="AN17" s="12">
        <f t="shared" ref="AN17" si="25">AH17-AG17</f>
        <v>-185.96555113712293</v>
      </c>
      <c r="AP17" s="12">
        <f t="shared" si="2"/>
        <v>-0.18596555113712293</v>
      </c>
      <c r="AR17" s="9">
        <f t="shared" si="21"/>
        <v>-0.17084887369423424</v>
      </c>
      <c r="AT17" s="9">
        <f>(AH17-AD17)/AD17</f>
        <v>-1.1039249670897551E-3</v>
      </c>
      <c r="AV17" s="10"/>
    </row>
    <row r="18" spans="1:48" hidden="1" outlineLevel="1" x14ac:dyDescent="0.25">
      <c r="A18" s="13" t="s">
        <v>25</v>
      </c>
      <c r="B18" s="14">
        <v>1116.7254085014333</v>
      </c>
      <c r="C18" s="14">
        <v>992.38939661731536</v>
      </c>
      <c r="D18" s="14">
        <v>932.96808506651939</v>
      </c>
      <c r="E18" s="14">
        <v>951.12593750870883</v>
      </c>
      <c r="F18" s="14">
        <v>1081.7022655246876</v>
      </c>
      <c r="G18" s="14">
        <v>1084.1810327260134</v>
      </c>
      <c r="H18" s="14">
        <v>1198.3870831754853</v>
      </c>
      <c r="I18" s="14">
        <v>1384.9248481927566</v>
      </c>
      <c r="J18" s="14">
        <v>1288.1260716317763</v>
      </c>
      <c r="K18" s="14">
        <v>1353.709634567598</v>
      </c>
      <c r="L18" s="14">
        <v>1908.7841314126661</v>
      </c>
      <c r="M18" s="14">
        <v>2061.4371933464076</v>
      </c>
      <c r="N18" s="14">
        <v>2063.3791229426015</v>
      </c>
      <c r="O18" s="14">
        <v>2342.3181160836975</v>
      </c>
      <c r="P18" s="14">
        <v>2507.0626593013171</v>
      </c>
      <c r="Q18" s="14">
        <v>2552.7953464691873</v>
      </c>
      <c r="R18" s="14">
        <v>2538.7434105910074</v>
      </c>
      <c r="S18" s="14">
        <v>2580.4341213620519</v>
      </c>
      <c r="T18" s="14">
        <v>2301.583745387552</v>
      </c>
      <c r="U18" s="14">
        <v>1485.322669481403</v>
      </c>
      <c r="V18" s="14">
        <v>1299.0484147465629</v>
      </c>
      <c r="W18" s="14">
        <v>1167.2705389694754</v>
      </c>
      <c r="X18" s="14">
        <v>1391.9677990924165</v>
      </c>
      <c r="Y18" s="14">
        <v>1301.695001530657</v>
      </c>
      <c r="Z18" s="14">
        <v>1650.4531530457709</v>
      </c>
      <c r="AA18" s="14">
        <v>1830.3635214124336</v>
      </c>
      <c r="AB18" s="14">
        <v>1968.4013520332232</v>
      </c>
      <c r="AC18" s="14">
        <v>2039.8562560230891</v>
      </c>
      <c r="AD18" s="14">
        <v>2094.5489797619248</v>
      </c>
      <c r="AE18" s="14">
        <v>2057.8652228793621</v>
      </c>
      <c r="AF18" s="14">
        <v>1907.4373141016843</v>
      </c>
      <c r="AG18" s="14">
        <v>2256.9405207619102</v>
      </c>
      <c r="AH18" s="14">
        <v>2068.4089720742577</v>
      </c>
      <c r="AI18" s="15">
        <f>AH18/$AH$47</f>
        <v>3.4040135956587822E-2</v>
      </c>
      <c r="AJ18" s="15">
        <f>AH18/$AH$48</f>
        <v>3.0386996933702764E-2</v>
      </c>
      <c r="AK18" s="15">
        <f>(AH18-B18)/B18</f>
        <v>0.85220910738470301</v>
      </c>
      <c r="AL18" s="20"/>
      <c r="AM18" s="17">
        <f t="shared" si="20"/>
        <v>-8.3534123718956937E-2</v>
      </c>
      <c r="AN18" s="18">
        <f>AH18-AG18</f>
        <v>-188.5315486876525</v>
      </c>
      <c r="AP18" s="18">
        <f t="shared" si="2"/>
        <v>-0.18853154868765251</v>
      </c>
      <c r="AR18" s="19">
        <f t="shared" si="21"/>
        <v>-0.18974743708495562</v>
      </c>
      <c r="AT18" s="19">
        <f>(AH18-AD18)/AD18</f>
        <v>-1.2480017388105327E-2</v>
      </c>
    </row>
    <row r="19" spans="1:48" hidden="1" outlineLevel="1" x14ac:dyDescent="0.25">
      <c r="A19" s="13" t="s">
        <v>26</v>
      </c>
      <c r="B19" s="14">
        <v>1875.3334978391945</v>
      </c>
      <c r="C19" s="14">
        <v>1724.8285009289525</v>
      </c>
      <c r="D19" s="14">
        <v>1698.0734679642192</v>
      </c>
      <c r="E19" s="14">
        <v>1640.6987861620685</v>
      </c>
      <c r="F19" s="14">
        <v>1751.1376166776076</v>
      </c>
      <c r="G19" s="14">
        <v>1667.9492827002227</v>
      </c>
      <c r="H19" s="14">
        <v>1617.3624518539398</v>
      </c>
      <c r="I19" s="14">
        <v>1767.6365536725266</v>
      </c>
      <c r="J19" s="14">
        <v>1753.3176564006599</v>
      </c>
      <c r="K19" s="14">
        <v>1637.3296338628056</v>
      </c>
      <c r="L19" s="14">
        <v>1576.8057585089737</v>
      </c>
      <c r="M19" s="14">
        <v>1540.7168251288117</v>
      </c>
      <c r="N19" s="14">
        <v>1060.6602939463469</v>
      </c>
      <c r="O19" s="14">
        <v>0.29746979153761116</v>
      </c>
      <c r="P19" s="14" t="s">
        <v>27</v>
      </c>
      <c r="Q19" s="14" t="s">
        <v>27</v>
      </c>
      <c r="R19" s="14" t="s">
        <v>27</v>
      </c>
      <c r="S19" s="14" t="s">
        <v>27</v>
      </c>
      <c r="T19" s="14" t="s">
        <v>27</v>
      </c>
      <c r="U19" s="14" t="s">
        <v>27</v>
      </c>
      <c r="V19" s="14" t="s">
        <v>27</v>
      </c>
      <c r="W19" s="14" t="s">
        <v>27</v>
      </c>
      <c r="X19" s="14" t="s">
        <v>27</v>
      </c>
      <c r="Y19" s="14" t="s">
        <v>27</v>
      </c>
      <c r="Z19" s="14" t="s">
        <v>27</v>
      </c>
      <c r="AA19" s="14" t="s">
        <v>27</v>
      </c>
      <c r="AB19" s="14" t="s">
        <v>27</v>
      </c>
      <c r="AC19" s="14" t="s">
        <v>27</v>
      </c>
      <c r="AD19" s="14" t="s">
        <v>27</v>
      </c>
      <c r="AE19" s="14" t="s">
        <v>27</v>
      </c>
      <c r="AF19" s="14" t="s">
        <v>27</v>
      </c>
      <c r="AG19" s="14" t="s">
        <v>27</v>
      </c>
      <c r="AH19" s="14" t="s">
        <v>27</v>
      </c>
      <c r="AI19" s="15"/>
      <c r="AJ19" s="15"/>
      <c r="AK19" s="15"/>
      <c r="AL19" s="20"/>
      <c r="AM19" s="17"/>
      <c r="AN19" s="18"/>
      <c r="AP19" s="18">
        <f t="shared" si="2"/>
        <v>0</v>
      </c>
      <c r="AR19" s="19"/>
      <c r="AT19" s="19"/>
    </row>
    <row r="20" spans="1:48" hidden="1" outlineLevel="1" x14ac:dyDescent="0.25">
      <c r="A20" s="13" t="s">
        <v>28</v>
      </c>
      <c r="B20" s="14">
        <v>26.080000000000002</v>
      </c>
      <c r="C20" s="14">
        <v>23.44</v>
      </c>
      <c r="D20" s="14">
        <v>20.56</v>
      </c>
      <c r="E20" s="14">
        <v>26.080000000000002</v>
      </c>
      <c r="F20" s="14">
        <v>21.28</v>
      </c>
      <c r="G20" s="14">
        <v>24.8</v>
      </c>
      <c r="H20" s="14">
        <v>27.28</v>
      </c>
      <c r="I20" s="14">
        <v>26.96</v>
      </c>
      <c r="J20" s="14">
        <v>28.64</v>
      </c>
      <c r="K20" s="14">
        <v>26.8</v>
      </c>
      <c r="L20" s="14">
        <v>28.8</v>
      </c>
      <c r="M20" s="14">
        <v>12</v>
      </c>
      <c r="N20" s="14" t="s">
        <v>27</v>
      </c>
      <c r="O20" s="14" t="s">
        <v>27</v>
      </c>
      <c r="P20" s="14" t="s">
        <v>27</v>
      </c>
      <c r="Q20" s="14" t="s">
        <v>27</v>
      </c>
      <c r="R20" s="14" t="s">
        <v>27</v>
      </c>
      <c r="S20" s="14" t="s">
        <v>27</v>
      </c>
      <c r="T20" s="14" t="s">
        <v>27</v>
      </c>
      <c r="U20" s="14" t="s">
        <v>27</v>
      </c>
      <c r="V20" s="14" t="s">
        <v>27</v>
      </c>
      <c r="W20" s="14" t="s">
        <v>27</v>
      </c>
      <c r="X20" s="14" t="s">
        <v>27</v>
      </c>
      <c r="Y20" s="14" t="s">
        <v>27</v>
      </c>
      <c r="Z20" s="14" t="s">
        <v>27</v>
      </c>
      <c r="AA20" s="14" t="s">
        <v>27</v>
      </c>
      <c r="AB20" s="14" t="s">
        <v>27</v>
      </c>
      <c r="AC20" s="14" t="s">
        <v>27</v>
      </c>
      <c r="AD20" s="14" t="s">
        <v>27</v>
      </c>
      <c r="AE20" s="14" t="s">
        <v>27</v>
      </c>
      <c r="AF20" s="14" t="s">
        <v>27</v>
      </c>
      <c r="AG20" s="14" t="s">
        <v>27</v>
      </c>
      <c r="AH20" s="14" t="s">
        <v>27</v>
      </c>
      <c r="AI20" s="15"/>
      <c r="AJ20" s="15"/>
      <c r="AK20" s="15"/>
      <c r="AL20" s="24"/>
      <c r="AM20" s="17"/>
      <c r="AN20" s="18"/>
      <c r="AP20" s="18">
        <f t="shared" si="2"/>
        <v>0</v>
      </c>
      <c r="AR20" s="19"/>
      <c r="AT20" s="19"/>
    </row>
    <row r="21" spans="1:48" hidden="1" outlineLevel="1" x14ac:dyDescent="0.25">
      <c r="A21" s="13" t="s">
        <v>29</v>
      </c>
      <c r="B21" s="14">
        <v>116.62926184314767</v>
      </c>
      <c r="C21" s="14">
        <v>104.99396586167936</v>
      </c>
      <c r="D21" s="14">
        <v>105.38590965947606</v>
      </c>
      <c r="E21" s="14">
        <v>104.20680910676992</v>
      </c>
      <c r="F21" s="14">
        <v>106.12527981726537</v>
      </c>
      <c r="G21" s="14">
        <v>96.821066513035106</v>
      </c>
      <c r="H21" s="14">
        <v>112.53070945403311</v>
      </c>
      <c r="I21" s="14">
        <v>105.05247556276488</v>
      </c>
      <c r="J21" s="14">
        <v>103.51389025382281</v>
      </c>
      <c r="K21" s="14">
        <v>105.79094049025657</v>
      </c>
      <c r="L21" s="14">
        <v>156.5522622978805</v>
      </c>
      <c r="M21" s="14">
        <v>112.66722877444263</v>
      </c>
      <c r="N21" s="14">
        <v>114.80111621765016</v>
      </c>
      <c r="O21" s="14">
        <v>120.03838827623733</v>
      </c>
      <c r="P21" s="14">
        <v>126.20902947013685</v>
      </c>
      <c r="Q21" s="14">
        <v>175.37957804761993</v>
      </c>
      <c r="R21" s="14">
        <v>134.48301780540805</v>
      </c>
      <c r="S21" s="14">
        <v>145.48434893548156</v>
      </c>
      <c r="T21" s="14">
        <v>131.76803345412799</v>
      </c>
      <c r="U21" s="14">
        <v>130.74549499845864</v>
      </c>
      <c r="V21" s="14">
        <v>127.56507040641719</v>
      </c>
      <c r="W21" s="14">
        <v>129.00659452620567</v>
      </c>
      <c r="X21" s="14">
        <v>132.65204580661668</v>
      </c>
      <c r="Y21" s="14">
        <v>138.56682059632141</v>
      </c>
      <c r="Z21" s="14">
        <v>133.39764703806765</v>
      </c>
      <c r="AA21" s="14">
        <v>139.89471867572288</v>
      </c>
      <c r="AB21" s="14">
        <v>143.20183737822575</v>
      </c>
      <c r="AC21" s="14">
        <v>158.89405463342175</v>
      </c>
      <c r="AD21" s="14">
        <v>158.68619240504228</v>
      </c>
      <c r="AE21" s="14">
        <v>167.75688634851099</v>
      </c>
      <c r="AF21" s="14">
        <v>160.00008639081696</v>
      </c>
      <c r="AG21" s="14">
        <v>178.50189895855692</v>
      </c>
      <c r="AH21" s="14">
        <v>180.36273150908656</v>
      </c>
      <c r="AI21" s="15">
        <f t="shared" ref="AI21:AI24" si="26">AH21/$AH$47</f>
        <v>2.9682582047175711E-3</v>
      </c>
      <c r="AJ21" s="15">
        <f t="shared" ref="AJ21:AJ23" si="27">AH21/$AH$48</f>
        <v>2.6497089518156018E-3</v>
      </c>
      <c r="AK21" s="15">
        <f t="shared" ref="AK21:AK22" si="28">(AH21-B21)/B21</f>
        <v>0.54646208557551135</v>
      </c>
      <c r="AL21" s="20"/>
      <c r="AM21" s="17">
        <f t="shared" si="20"/>
        <v>1.0424721313254314E-2</v>
      </c>
      <c r="AN21" s="18">
        <f t="shared" ref="AN21:AN44" si="29">AH21-AG21</f>
        <v>1.8608325505296364</v>
      </c>
      <c r="AP21" s="18">
        <f t="shared" si="2"/>
        <v>1.8608325505296364E-3</v>
      </c>
      <c r="AR21" s="19">
        <f t="shared" ref="AR21:AR44" si="30">(AH21-Q21)/Q21</f>
        <v>2.8413533188645132E-2</v>
      </c>
      <c r="AT21" s="19">
        <f t="shared" ref="AT21:AT22" si="31">(AH21-AD21)/AD21</f>
        <v>0.13660003290466188</v>
      </c>
    </row>
    <row r="22" spans="1:48" hidden="1" outlineLevel="1" x14ac:dyDescent="0.25">
      <c r="A22" s="13" t="s">
        <v>30</v>
      </c>
      <c r="B22" s="14">
        <v>27.871110000000002</v>
      </c>
      <c r="C22" s="14">
        <v>28.029314999999997</v>
      </c>
      <c r="D22" s="14">
        <v>28.258274999999998</v>
      </c>
      <c r="E22" s="14">
        <v>28.414095</v>
      </c>
      <c r="F22" s="14">
        <v>28.507904999999997</v>
      </c>
      <c r="G22" s="14">
        <v>28.630334999999999</v>
      </c>
      <c r="H22" s="14">
        <v>28.827494999999999</v>
      </c>
      <c r="I22" s="14">
        <v>29.131184999999999</v>
      </c>
      <c r="J22" s="14">
        <v>29.439644999999995</v>
      </c>
      <c r="K22" s="14">
        <v>29.745719999999995</v>
      </c>
      <c r="L22" s="14">
        <v>30.126525000000001</v>
      </c>
      <c r="M22" s="14">
        <v>30.585239999999999</v>
      </c>
      <c r="N22" s="14">
        <v>31.141739999999999</v>
      </c>
      <c r="O22" s="14">
        <v>31.640204999999998</v>
      </c>
      <c r="P22" s="14">
        <v>32.15934</v>
      </c>
      <c r="Q22" s="14">
        <v>32.863709999999998</v>
      </c>
      <c r="R22" s="14">
        <v>33.651554999999995</v>
      </c>
      <c r="S22" s="14">
        <v>34.787610000000001</v>
      </c>
      <c r="T22" s="14">
        <v>35.656545000000001</v>
      </c>
      <c r="U22" s="14">
        <v>36.040529999999997</v>
      </c>
      <c r="V22" s="14">
        <v>36.210660000000004</v>
      </c>
      <c r="W22" s="14">
        <v>36.370454999999993</v>
      </c>
      <c r="X22" s="14">
        <v>36.519914999999997</v>
      </c>
      <c r="Y22" s="14">
        <v>36.686865000000004</v>
      </c>
      <c r="Z22" s="14">
        <v>36.930929999999996</v>
      </c>
      <c r="AA22" s="14">
        <v>37.268009999999997</v>
      </c>
      <c r="AB22" s="14">
        <v>37.679819999999999</v>
      </c>
      <c r="AC22" s="14">
        <v>38.100375000000007</v>
      </c>
      <c r="AD22" s="14">
        <v>38.613150000000005</v>
      </c>
      <c r="AE22" s="14">
        <v>39.125924999999995</v>
      </c>
      <c r="AF22" s="14">
        <v>39.570329999999998</v>
      </c>
      <c r="AG22" s="14">
        <v>39.841425000000001</v>
      </c>
      <c r="AH22" s="14">
        <v>40.546590000000002</v>
      </c>
      <c r="AI22" s="15">
        <f t="shared" si="26"/>
        <v>6.6728169081180797E-4</v>
      </c>
      <c r="AJ22" s="15">
        <f t="shared" si="27"/>
        <v>5.9566996790123676E-4</v>
      </c>
      <c r="AK22" s="15">
        <f t="shared" si="28"/>
        <v>0.4547892064578698</v>
      </c>
      <c r="AL22" s="20"/>
      <c r="AM22" s="17">
        <f t="shared" si="20"/>
        <v>1.7699291629252743E-2</v>
      </c>
      <c r="AN22" s="18">
        <f t="shared" si="29"/>
        <v>0.70516500000000093</v>
      </c>
      <c r="AP22" s="18">
        <f t="shared" si="2"/>
        <v>7.0516500000000098E-4</v>
      </c>
      <c r="AR22" s="19">
        <f t="shared" si="30"/>
        <v>0.23378005709032867</v>
      </c>
      <c r="AT22" s="19">
        <f t="shared" si="31"/>
        <v>5.0072060942968837E-2</v>
      </c>
    </row>
    <row r="23" spans="1:48" x14ac:dyDescent="0.25">
      <c r="A23" s="22" t="s">
        <v>31</v>
      </c>
      <c r="B23" s="8">
        <v>35.524187103957608</v>
      </c>
      <c r="C23" s="8">
        <v>49.661994466251372</v>
      </c>
      <c r="D23" s="8">
        <v>63.799610544922189</v>
      </c>
      <c r="E23" s="8">
        <v>96.560710106658405</v>
      </c>
      <c r="F23" s="8">
        <v>135.30906702231795</v>
      </c>
      <c r="G23" s="8">
        <v>205.69680135858985</v>
      </c>
      <c r="H23" s="8">
        <v>298.71711155402375</v>
      </c>
      <c r="I23" s="8">
        <v>404.06824951247637</v>
      </c>
      <c r="J23" s="8">
        <v>308.60796847700897</v>
      </c>
      <c r="K23" s="8">
        <v>486.23666253077994</v>
      </c>
      <c r="L23" s="8">
        <v>706.45528268022372</v>
      </c>
      <c r="M23" s="8">
        <v>727.45299651084611</v>
      </c>
      <c r="N23" s="8">
        <v>731.45395979958994</v>
      </c>
      <c r="O23" s="8">
        <v>931.61370960402087</v>
      </c>
      <c r="P23" s="8">
        <v>956.33707051477006</v>
      </c>
      <c r="Q23" s="8">
        <v>1141.3021887204698</v>
      </c>
      <c r="R23" s="8">
        <v>1130.3268194450684</v>
      </c>
      <c r="S23" s="8">
        <v>1134.1813179003959</v>
      </c>
      <c r="T23" s="8">
        <v>1174.543371939978</v>
      </c>
      <c r="U23" s="8">
        <v>1147.0939241132212</v>
      </c>
      <c r="V23" s="8">
        <v>1120.9577509602482</v>
      </c>
      <c r="W23" s="8">
        <v>1128.1714116838098</v>
      </c>
      <c r="X23" s="8">
        <v>1102.1262245715172</v>
      </c>
      <c r="Y23" s="8">
        <v>1134.5780147307175</v>
      </c>
      <c r="Z23" s="8">
        <v>1199.645715515466</v>
      </c>
      <c r="AA23" s="8">
        <v>1196.6875194289439</v>
      </c>
      <c r="AB23" s="8">
        <v>1273.4553837934816</v>
      </c>
      <c r="AC23" s="8">
        <v>1202.8018900032171</v>
      </c>
      <c r="AD23" s="8">
        <v>888.29387806175885</v>
      </c>
      <c r="AE23" s="8">
        <v>872.98713662184775</v>
      </c>
      <c r="AF23" s="8">
        <v>705.92088867973359</v>
      </c>
      <c r="AG23" s="8">
        <v>744.90053208691381</v>
      </c>
      <c r="AH23" s="8">
        <v>741.06459772316782</v>
      </c>
      <c r="AI23" s="9">
        <f t="shared" si="26"/>
        <v>1.2195818138331429E-2</v>
      </c>
      <c r="AJ23" s="9">
        <f t="shared" si="27"/>
        <v>1.088698026488793E-2</v>
      </c>
      <c r="AK23" s="9">
        <f>(AH23-B23)/B23</f>
        <v>19.860846035815658</v>
      </c>
      <c r="AL23" s="10"/>
      <c r="AM23" s="11">
        <f>(AH23-AG23)/AG23</f>
        <v>-5.1495927288429172E-3</v>
      </c>
      <c r="AN23" s="12">
        <f t="shared" si="29"/>
        <v>-3.8359343637459915</v>
      </c>
      <c r="AP23" s="12">
        <f t="shared" si="2"/>
        <v>-3.8359343637459917E-3</v>
      </c>
      <c r="AR23" s="9">
        <f t="shared" si="30"/>
        <v>-0.35068502886690689</v>
      </c>
      <c r="AT23" s="9">
        <f>(AH23-AD23)/AD23</f>
        <v>-0.16574388721426589</v>
      </c>
      <c r="AV23" s="10"/>
    </row>
    <row r="24" spans="1:48" collapsed="1" x14ac:dyDescent="0.25">
      <c r="A24" s="22" t="s">
        <v>32</v>
      </c>
      <c r="B24" s="8">
        <f t="shared" ref="B24" si="32">SUM(B25:B31)</f>
        <v>20479.477135033467</v>
      </c>
      <c r="C24" s="8">
        <f t="shared" ref="C24:AH24" si="33">SUM(C25:C31)</f>
        <v>20760.29222246397</v>
      </c>
      <c r="D24" s="8">
        <f t="shared" si="33"/>
        <v>20933.30517166093</v>
      </c>
      <c r="E24" s="8">
        <f t="shared" si="33"/>
        <v>21315.411066719695</v>
      </c>
      <c r="F24" s="8">
        <f t="shared" si="33"/>
        <v>21543.166536826258</v>
      </c>
      <c r="G24" s="8">
        <f t="shared" si="33"/>
        <v>22268.93565926357</v>
      </c>
      <c r="H24" s="8">
        <f t="shared" si="33"/>
        <v>22565.225810430376</v>
      </c>
      <c r="I24" s="8">
        <f t="shared" si="33"/>
        <v>22786.231272709072</v>
      </c>
      <c r="J24" s="8">
        <f t="shared" si="33"/>
        <v>23349.252448270767</v>
      </c>
      <c r="K24" s="8">
        <f t="shared" si="33"/>
        <v>23063.741904217124</v>
      </c>
      <c r="L24" s="8">
        <f t="shared" si="33"/>
        <v>22196.293656710324</v>
      </c>
      <c r="M24" s="8">
        <f t="shared" si="33"/>
        <v>22002.959315361986</v>
      </c>
      <c r="N24" s="8">
        <f t="shared" si="33"/>
        <v>21744.479738018046</v>
      </c>
      <c r="O24" s="8">
        <f t="shared" si="33"/>
        <v>22092.023471078879</v>
      </c>
      <c r="P24" s="8">
        <f t="shared" si="33"/>
        <v>21696.703910842876</v>
      </c>
      <c r="Q24" s="8">
        <f t="shared" si="33"/>
        <v>21576.162248265427</v>
      </c>
      <c r="R24" s="8">
        <f t="shared" si="33"/>
        <v>21528.978211156518</v>
      </c>
      <c r="S24" s="8">
        <f t="shared" si="33"/>
        <v>20865.574348162125</v>
      </c>
      <c r="T24" s="8">
        <f t="shared" si="33"/>
        <v>20686.895542952396</v>
      </c>
      <c r="U24" s="8">
        <f t="shared" si="33"/>
        <v>20244.077018393906</v>
      </c>
      <c r="V24" s="8">
        <f t="shared" si="33"/>
        <v>20249.801824675236</v>
      </c>
      <c r="W24" s="8">
        <f t="shared" si="33"/>
        <v>19598.570509608573</v>
      </c>
      <c r="X24" s="8">
        <f t="shared" si="33"/>
        <v>20457.042736024261</v>
      </c>
      <c r="Y24" s="8">
        <f t="shared" si="33"/>
        <v>21172.262676161485</v>
      </c>
      <c r="Z24" s="8">
        <f t="shared" si="33"/>
        <v>20659.236929548078</v>
      </c>
      <c r="AA24" s="8">
        <f t="shared" si="33"/>
        <v>21195.111407491928</v>
      </c>
      <c r="AB24" s="8">
        <f t="shared" si="33"/>
        <v>21756.288920426658</v>
      </c>
      <c r="AC24" s="8">
        <f t="shared" si="33"/>
        <v>22522.986755535097</v>
      </c>
      <c r="AD24" s="8">
        <f t="shared" si="33"/>
        <v>23393.353562922293</v>
      </c>
      <c r="AE24" s="8">
        <f t="shared" si="33"/>
        <v>22473.491568437887</v>
      </c>
      <c r="AF24" s="8">
        <f t="shared" si="33"/>
        <v>22805.81072599558</v>
      </c>
      <c r="AG24" s="8">
        <f t="shared" si="33"/>
        <v>23625.891387115706</v>
      </c>
      <c r="AH24" s="8">
        <f t="shared" si="33"/>
        <v>23337.06073882831</v>
      </c>
      <c r="AI24" s="9">
        <f t="shared" si="26"/>
        <v>0.38406172623599699</v>
      </c>
      <c r="AJ24" s="9">
        <f>AH24/$AH$48</f>
        <v>0.34284476749356901</v>
      </c>
      <c r="AK24" s="9">
        <f>(AH24-B24)/B24</f>
        <v>0.13953401177935754</v>
      </c>
      <c r="AL24" s="10"/>
      <c r="AM24" s="11">
        <f>(AH24-AG24)/AG24</f>
        <v>-1.2225174642295555E-2</v>
      </c>
      <c r="AN24" s="12">
        <f t="shared" si="29"/>
        <v>-288.83064828739589</v>
      </c>
      <c r="AP24" s="12">
        <f t="shared" si="2"/>
        <v>-0.28883064828739591</v>
      </c>
      <c r="AR24" s="9">
        <f t="shared" si="30"/>
        <v>8.1613146504051992E-2</v>
      </c>
      <c r="AS24" s="20"/>
      <c r="AT24" s="9">
        <f>(AH24-AD24)/AD24</f>
        <v>-2.4063597355791669E-3</v>
      </c>
      <c r="AU24" s="20"/>
      <c r="AV24" s="25"/>
    </row>
    <row r="25" spans="1:48" hidden="1" outlineLevel="1" x14ac:dyDescent="0.25">
      <c r="A25" s="13" t="s">
        <v>33</v>
      </c>
      <c r="B25" s="14">
        <v>12319.457162398623</v>
      </c>
      <c r="C25" s="14">
        <v>12587.72780020627</v>
      </c>
      <c r="D25" s="14">
        <v>12826.140744442173</v>
      </c>
      <c r="E25" s="14">
        <v>12938.27005559021</v>
      </c>
      <c r="F25" s="14">
        <v>12947.475164480196</v>
      </c>
      <c r="G25" s="14">
        <v>13054.974356410317</v>
      </c>
      <c r="H25" s="14">
        <v>13468.483014981482</v>
      </c>
      <c r="I25" s="14">
        <v>13835.611429721994</v>
      </c>
      <c r="J25" s="14">
        <v>14121.781884069009</v>
      </c>
      <c r="K25" s="14">
        <v>13784.660846664912</v>
      </c>
      <c r="L25" s="14">
        <v>13250.696369519237</v>
      </c>
      <c r="M25" s="14">
        <v>13230.732050699185</v>
      </c>
      <c r="N25" s="14">
        <v>13134.149705126138</v>
      </c>
      <c r="O25" s="14">
        <v>13157.872854705593</v>
      </c>
      <c r="P25" s="14">
        <v>13095.633201732915</v>
      </c>
      <c r="Q25" s="14">
        <v>12973.598239146184</v>
      </c>
      <c r="R25" s="14">
        <v>13038.761222371635</v>
      </c>
      <c r="S25" s="14">
        <v>12599.515361467966</v>
      </c>
      <c r="T25" s="14">
        <v>12569.701288903105</v>
      </c>
      <c r="U25" s="14">
        <v>12343.312207311854</v>
      </c>
      <c r="V25" s="14">
        <v>12059.137939307993</v>
      </c>
      <c r="W25" s="14">
        <v>11930.245555866559</v>
      </c>
      <c r="X25" s="14">
        <v>12643.336553039157</v>
      </c>
      <c r="Y25" s="14">
        <v>12761.50552854612</v>
      </c>
      <c r="Z25" s="14">
        <v>12676.21202126565</v>
      </c>
      <c r="AA25" s="14">
        <v>13102.576134714931</v>
      </c>
      <c r="AB25" s="14">
        <v>13467.688295348591</v>
      </c>
      <c r="AC25" s="14">
        <v>13950.384317326287</v>
      </c>
      <c r="AD25" s="14">
        <v>14278.018983839072</v>
      </c>
      <c r="AE25" s="14">
        <v>13887.049593249681</v>
      </c>
      <c r="AF25" s="14">
        <v>14104.912653507488</v>
      </c>
      <c r="AG25" s="14">
        <v>14486.531337436689</v>
      </c>
      <c r="AH25" s="14">
        <v>14581.460893574727</v>
      </c>
      <c r="AI25" s="15">
        <f>AH25/$AH$47</f>
        <v>0.23996942479184563</v>
      </c>
      <c r="AJ25" s="15">
        <f>AH25/$AH$48</f>
        <v>0.21421624709818499</v>
      </c>
      <c r="AK25" s="15">
        <f>(AH25-B25)/B25</f>
        <v>0.1836122891908078</v>
      </c>
      <c r="AL25" s="20"/>
      <c r="AM25" s="17">
        <f t="shared" ref="AM25:AM44" si="34">(AH25-AG25)/AG25</f>
        <v>6.5529528033199877E-3</v>
      </c>
      <c r="AN25" s="18">
        <f t="shared" si="29"/>
        <v>94.929556138038606</v>
      </c>
      <c r="AP25" s="18">
        <f t="shared" si="2"/>
        <v>9.4929556138038607E-2</v>
      </c>
      <c r="AR25" s="19">
        <f t="shared" si="30"/>
        <v>0.12393343965107709</v>
      </c>
      <c r="AT25" s="19">
        <f>(AH25-AD25)/AD25</f>
        <v>2.1252381726002263E-2</v>
      </c>
      <c r="AV25" s="25"/>
    </row>
    <row r="26" spans="1:48" hidden="1" outlineLevel="1" x14ac:dyDescent="0.25">
      <c r="A26" s="13" t="s">
        <v>34</v>
      </c>
      <c r="B26" s="14">
        <v>2094.7160040981025</v>
      </c>
      <c r="C26" s="14">
        <v>2144.3725253455823</v>
      </c>
      <c r="D26" s="14">
        <v>2186.2142562756903</v>
      </c>
      <c r="E26" s="14">
        <v>2215.3256773142321</v>
      </c>
      <c r="F26" s="14">
        <v>2223.7222274264714</v>
      </c>
      <c r="G26" s="14">
        <v>2244.7786968753135</v>
      </c>
      <c r="H26" s="14">
        <v>2347.9759758607602</v>
      </c>
      <c r="I26" s="14">
        <v>2427.0969264169485</v>
      </c>
      <c r="J26" s="14">
        <v>2478.2062673557457</v>
      </c>
      <c r="K26" s="14">
        <v>2406.65153100406</v>
      </c>
      <c r="L26" s="14">
        <v>2319.563510018635</v>
      </c>
      <c r="M26" s="14">
        <v>2355.8581044937864</v>
      </c>
      <c r="N26" s="14">
        <v>2367.3618757838476</v>
      </c>
      <c r="O26" s="14">
        <v>2352.905985039718</v>
      </c>
      <c r="P26" s="14">
        <v>2321.4367220205713</v>
      </c>
      <c r="Q26" s="14">
        <v>2376.2287963836252</v>
      </c>
      <c r="R26" s="14">
        <v>2402.8875916991533</v>
      </c>
      <c r="S26" s="14">
        <v>2313.6159521930713</v>
      </c>
      <c r="T26" s="14">
        <v>2327.0258993809139</v>
      </c>
      <c r="U26" s="14">
        <v>2307.7598420793688</v>
      </c>
      <c r="V26" s="14">
        <v>2269.7705036921366</v>
      </c>
      <c r="W26" s="14">
        <v>2266.4389525487945</v>
      </c>
      <c r="X26" s="14">
        <v>2444.139905354943</v>
      </c>
      <c r="Y26" s="14">
        <v>2449.74434859951</v>
      </c>
      <c r="Z26" s="14">
        <v>2396.9929724766034</v>
      </c>
      <c r="AA26" s="14">
        <v>2497.6424081462651</v>
      </c>
      <c r="AB26" s="14">
        <v>2573.2007194960829</v>
      </c>
      <c r="AC26" s="14">
        <v>2660.0384381326571</v>
      </c>
      <c r="AD26" s="14">
        <v>2738.1322304900182</v>
      </c>
      <c r="AE26" s="14">
        <v>2645.4542293344398</v>
      </c>
      <c r="AF26" s="14">
        <v>2666.4158556037246</v>
      </c>
      <c r="AG26" s="14">
        <v>2701.1956564336233</v>
      </c>
      <c r="AH26" s="14">
        <v>2672.0743295066968</v>
      </c>
      <c r="AI26" s="15">
        <f t="shared" ref="AI26:AI36" si="35">AH26/$AH$47</f>
        <v>4.3974752909382929E-2</v>
      </c>
      <c r="AJ26" s="15">
        <f t="shared" ref="AJ26:AJ44" si="36">AH26/$AH$48</f>
        <v>3.9255444911322324E-2</v>
      </c>
      <c r="AK26" s="15">
        <f t="shared" ref="AK26:AK31" si="37">(AH26-B26)/B26</f>
        <v>0.27562606304580212</v>
      </c>
      <c r="AL26" s="20"/>
      <c r="AM26" s="17">
        <f t="shared" si="34"/>
        <v>-1.0780902470935869E-2</v>
      </c>
      <c r="AN26" s="18">
        <f t="shared" si="29"/>
        <v>-29.121326926926486</v>
      </c>
      <c r="AP26" s="18">
        <f t="shared" si="2"/>
        <v>-2.9121326926926486E-2</v>
      </c>
      <c r="AR26" s="19">
        <f t="shared" si="30"/>
        <v>0.12450212436332644</v>
      </c>
      <c r="AT26" s="19">
        <f t="shared" ref="AT26:AT31" si="38">(AH26-AD26)/AD26</f>
        <v>-2.4125168334729982E-2</v>
      </c>
      <c r="AV26" s="25"/>
    </row>
    <row r="27" spans="1:48" hidden="1" outlineLevel="1" x14ac:dyDescent="0.25">
      <c r="A27" s="13" t="s">
        <v>35</v>
      </c>
      <c r="B27" s="14">
        <v>4802.7201582244288</v>
      </c>
      <c r="C27" s="14">
        <v>4767.6561852851328</v>
      </c>
      <c r="D27" s="14">
        <v>4684.9044703578375</v>
      </c>
      <c r="E27" s="14">
        <v>4826.7672856095305</v>
      </c>
      <c r="F27" s="14">
        <v>5016.6742733808615</v>
      </c>
      <c r="G27" s="14">
        <v>5232.1537564672826</v>
      </c>
      <c r="H27" s="14">
        <v>5239.3008586078367</v>
      </c>
      <c r="I27" s="14">
        <v>5067.3415367542175</v>
      </c>
      <c r="J27" s="14">
        <v>5392.6712281517675</v>
      </c>
      <c r="K27" s="14">
        <v>5400.3359669295887</v>
      </c>
      <c r="L27" s="14">
        <v>5154.2641576201268</v>
      </c>
      <c r="M27" s="14">
        <v>4921.5520834137851</v>
      </c>
      <c r="N27" s="14">
        <v>4875.1716687544831</v>
      </c>
      <c r="O27" s="14">
        <v>5056.1306956308354</v>
      </c>
      <c r="P27" s="14">
        <v>4930.8614864118899</v>
      </c>
      <c r="Q27" s="14">
        <v>4810.1467894650559</v>
      </c>
      <c r="R27" s="14">
        <v>4733.5674405629197</v>
      </c>
      <c r="S27" s="14">
        <v>4545.0494274703342</v>
      </c>
      <c r="T27" s="14">
        <v>4427.9020319207466</v>
      </c>
      <c r="U27" s="14">
        <v>4311.3931724462636</v>
      </c>
      <c r="V27" s="14">
        <v>4572.8654086497054</v>
      </c>
      <c r="W27" s="14">
        <v>4193.4048058666212</v>
      </c>
      <c r="X27" s="14">
        <v>4343.1930445269927</v>
      </c>
      <c r="Y27" s="14">
        <v>4730.1546354241755</v>
      </c>
      <c r="Z27" s="14">
        <v>4537.3909551270572</v>
      </c>
      <c r="AA27" s="14">
        <v>4554.7827957551945</v>
      </c>
      <c r="AB27" s="14">
        <v>4607.8211718677831</v>
      </c>
      <c r="AC27" s="14">
        <v>4870.514137328676</v>
      </c>
      <c r="AD27" s="14">
        <v>5153.234956844376</v>
      </c>
      <c r="AE27" s="14">
        <v>4821.3625144509233</v>
      </c>
      <c r="AF27" s="14">
        <v>4852.1629526568904</v>
      </c>
      <c r="AG27" s="14">
        <v>5062.2040986825932</v>
      </c>
      <c r="AH27" s="14">
        <v>4625.6882851174014</v>
      </c>
      <c r="AI27" s="15">
        <f t="shared" si="35"/>
        <v>7.6125688992872448E-2</v>
      </c>
      <c r="AJ27" s="15">
        <f t="shared" si="36"/>
        <v>6.7955988217924354E-2</v>
      </c>
      <c r="AK27" s="15">
        <f t="shared" si="37"/>
        <v>-3.6860751256528823E-2</v>
      </c>
      <c r="AL27" s="20"/>
      <c r="AM27" s="17">
        <f t="shared" si="34"/>
        <v>-8.6230386024694725E-2</v>
      </c>
      <c r="AN27" s="18">
        <f t="shared" si="29"/>
        <v>-436.51581356519182</v>
      </c>
      <c r="AP27" s="18">
        <f t="shared" si="2"/>
        <v>-0.43651581356519181</v>
      </c>
      <c r="AR27" s="19">
        <f t="shared" si="30"/>
        <v>-3.8347791121810741E-2</v>
      </c>
      <c r="AT27" s="19">
        <f t="shared" si="38"/>
        <v>-0.10237194231291601</v>
      </c>
      <c r="AV27" s="25"/>
    </row>
    <row r="28" spans="1:48" hidden="1" outlineLevel="1" x14ac:dyDescent="0.25">
      <c r="A28" s="13" t="s">
        <v>36</v>
      </c>
      <c r="B28" s="14">
        <v>355.036</v>
      </c>
      <c r="C28" s="14">
        <v>315.14515999999998</v>
      </c>
      <c r="D28" s="14">
        <v>255.60083999999998</v>
      </c>
      <c r="E28" s="14">
        <v>357.2998</v>
      </c>
      <c r="F28" s="14">
        <v>269.64124000000004</v>
      </c>
      <c r="G28" s="14">
        <v>494.59520000000003</v>
      </c>
      <c r="H28" s="14">
        <v>484.03343999999993</v>
      </c>
      <c r="I28" s="14">
        <v>423.48680000000002</v>
      </c>
      <c r="J28" s="14">
        <v>305.58044000000001</v>
      </c>
      <c r="K28" s="14">
        <v>383.22723999999999</v>
      </c>
      <c r="L28" s="14">
        <v>366.38315999999998</v>
      </c>
      <c r="M28" s="14">
        <v>385.28247999999996</v>
      </c>
      <c r="N28" s="14">
        <v>273.89956000000001</v>
      </c>
      <c r="O28" s="14">
        <v>386.76</v>
      </c>
      <c r="P28" s="14">
        <v>240.79571999999996</v>
      </c>
      <c r="Q28" s="14">
        <v>266.73371999999995</v>
      </c>
      <c r="R28" s="14">
        <v>254.85636</v>
      </c>
      <c r="S28" s="14">
        <v>376.76671999999996</v>
      </c>
      <c r="T28" s="14">
        <v>262.20744000000002</v>
      </c>
      <c r="U28" s="14">
        <v>307.32239999999996</v>
      </c>
      <c r="V28" s="14">
        <v>427.93387999999993</v>
      </c>
      <c r="W28" s="14">
        <v>360.67856</v>
      </c>
      <c r="X28" s="14">
        <v>229.39619999999999</v>
      </c>
      <c r="Y28" s="14">
        <v>515.69275999999991</v>
      </c>
      <c r="Z28" s="14">
        <v>391.07495680000005</v>
      </c>
      <c r="AA28" s="14">
        <v>401.14668</v>
      </c>
      <c r="AB28" s="14">
        <v>433.59667999999999</v>
      </c>
      <c r="AC28" s="14">
        <v>332.74647999999996</v>
      </c>
      <c r="AD28" s="14">
        <v>461.05708000000004</v>
      </c>
      <c r="AE28" s="14">
        <v>343.90247759999994</v>
      </c>
      <c r="AF28" s="14">
        <v>399.48303999999996</v>
      </c>
      <c r="AG28" s="14">
        <v>597.40603999999996</v>
      </c>
      <c r="AH28" s="14">
        <v>623.97631999999999</v>
      </c>
      <c r="AI28" s="15">
        <f t="shared" si="35"/>
        <v>1.0268877699360902E-2</v>
      </c>
      <c r="AJ28" s="15">
        <f t="shared" si="36"/>
        <v>9.1668363358184211E-3</v>
      </c>
      <c r="AK28" s="15">
        <f t="shared" si="37"/>
        <v>0.75750154913867884</v>
      </c>
      <c r="AL28" s="20"/>
      <c r="AM28" s="17">
        <f t="shared" si="34"/>
        <v>4.4476081962612941E-2</v>
      </c>
      <c r="AN28" s="18">
        <f t="shared" si="29"/>
        <v>26.570280000000025</v>
      </c>
      <c r="AP28" s="18">
        <f t="shared" si="2"/>
        <v>2.6570280000000026E-2</v>
      </c>
      <c r="AR28" s="19">
        <f t="shared" si="30"/>
        <v>1.339322977237374</v>
      </c>
      <c r="AT28" s="19">
        <f t="shared" si="38"/>
        <v>0.35336023904025055</v>
      </c>
      <c r="AV28" s="25"/>
    </row>
    <row r="29" spans="1:48" hidden="1" outlineLevel="1" x14ac:dyDescent="0.25">
      <c r="A29" s="13" t="s">
        <v>37</v>
      </c>
      <c r="B29" s="14">
        <v>96.677023188405784</v>
      </c>
      <c r="C29" s="14">
        <v>99.628382821946872</v>
      </c>
      <c r="D29" s="14">
        <v>118.08579710144927</v>
      </c>
      <c r="E29" s="14">
        <v>99.875217391304361</v>
      </c>
      <c r="F29" s="14">
        <v>98.719420289855051</v>
      </c>
      <c r="G29" s="14">
        <v>86.267101449275344</v>
      </c>
      <c r="H29" s="14">
        <v>87.18695652173912</v>
      </c>
      <c r="I29" s="14">
        <v>82.633913043478259</v>
      </c>
      <c r="J29" s="14">
        <v>95.371594202898564</v>
      </c>
      <c r="K29" s="14">
        <v>103.53391304347825</v>
      </c>
      <c r="L29" s="14">
        <v>91.8436231884058</v>
      </c>
      <c r="M29" s="14">
        <v>83.63666666666667</v>
      </c>
      <c r="N29" s="14">
        <v>80.805362318840594</v>
      </c>
      <c r="O29" s="14">
        <v>78.482608695652175</v>
      </c>
      <c r="P29" s="14">
        <v>66.857681159420295</v>
      </c>
      <c r="Q29" s="14">
        <v>60.814599999999999</v>
      </c>
      <c r="R29" s="14">
        <v>64.755533333333346</v>
      </c>
      <c r="S29" s="14">
        <v>50.899933333333344</v>
      </c>
      <c r="T29" s="14">
        <v>66.973133333333351</v>
      </c>
      <c r="U29" s="14">
        <v>89.020800000000008</v>
      </c>
      <c r="V29" s="14">
        <v>98.243200000000016</v>
      </c>
      <c r="W29" s="14">
        <v>70.265799999999999</v>
      </c>
      <c r="X29" s="14">
        <v>46.351066666666675</v>
      </c>
      <c r="Y29" s="14">
        <v>47.090266666666672</v>
      </c>
      <c r="Z29" s="14">
        <v>54.549733333333336</v>
      </c>
      <c r="AA29" s="14">
        <v>64.265666666666661</v>
      </c>
      <c r="AB29" s="14">
        <v>79.107600000000019</v>
      </c>
      <c r="AC29" s="14">
        <v>83.988666666666674</v>
      </c>
      <c r="AD29" s="14">
        <v>88.762666666666675</v>
      </c>
      <c r="AE29" s="14">
        <v>91.980533333333341</v>
      </c>
      <c r="AF29" s="14">
        <v>109.40233333333333</v>
      </c>
      <c r="AG29" s="14">
        <v>102.04333333333332</v>
      </c>
      <c r="AH29" s="14">
        <v>126.8160666666667</v>
      </c>
      <c r="AI29" s="15">
        <f t="shared" si="35"/>
        <v>2.0870322112768623E-3</v>
      </c>
      <c r="AJ29" s="15">
        <f t="shared" si="36"/>
        <v>1.8630548798479589E-3</v>
      </c>
      <c r="AK29" s="15">
        <f t="shared" si="37"/>
        <v>0.31174980863369622</v>
      </c>
      <c r="AL29" s="20"/>
      <c r="AM29" s="17">
        <f t="shared" si="34"/>
        <v>0.24276679841897278</v>
      </c>
      <c r="AN29" s="18">
        <f t="shared" si="29"/>
        <v>24.772733333333377</v>
      </c>
      <c r="AP29" s="18">
        <f t="shared" si="2"/>
        <v>2.4772733333333376E-2</v>
      </c>
      <c r="AR29" s="19">
        <f t="shared" si="30"/>
        <v>1.085289826236902</v>
      </c>
      <c r="AT29" s="19">
        <f t="shared" si="38"/>
        <v>0.42870951751487135</v>
      </c>
      <c r="AV29" s="25"/>
    </row>
    <row r="30" spans="1:48" hidden="1" outlineLevel="1" x14ac:dyDescent="0.25">
      <c r="A30" s="13" t="s">
        <v>38</v>
      </c>
      <c r="B30" s="14">
        <v>723.07784151514841</v>
      </c>
      <c r="C30" s="14">
        <v>750.88852772726921</v>
      </c>
      <c r="D30" s="14">
        <v>761.3175350568149</v>
      </c>
      <c r="E30" s="14">
        <v>764.79387083332995</v>
      </c>
      <c r="F30" s="14">
        <v>869.08394412878408</v>
      </c>
      <c r="G30" s="14">
        <v>997.70836785984386</v>
      </c>
      <c r="H30" s="14">
        <v>803.03356437499644</v>
      </c>
      <c r="I30" s="14">
        <v>830.84425058711759</v>
      </c>
      <c r="J30" s="14">
        <v>823.89157903408716</v>
      </c>
      <c r="K30" s="14">
        <v>869.08394412878408</v>
      </c>
      <c r="L30" s="14">
        <v>900.37096611742027</v>
      </c>
      <c r="M30" s="14">
        <v>910.79997344696551</v>
      </c>
      <c r="N30" s="14">
        <v>914.27630922348078</v>
      </c>
      <c r="O30" s="14">
        <v>917.75264499999571</v>
      </c>
      <c r="P30" s="14">
        <v>879.51295145832944</v>
      </c>
      <c r="Q30" s="14">
        <v>943.78401985771598</v>
      </c>
      <c r="R30" s="14">
        <v>904.75785767385571</v>
      </c>
      <c r="S30" s="14">
        <v>859.0597220842551</v>
      </c>
      <c r="T30" s="14">
        <v>929.49684859773402</v>
      </c>
      <c r="U30" s="14">
        <v>788.40909980042272</v>
      </c>
      <c r="V30" s="14">
        <v>745.71686526643111</v>
      </c>
      <c r="W30" s="14">
        <v>714.47450090494692</v>
      </c>
      <c r="X30" s="14">
        <v>680.81517379975094</v>
      </c>
      <c r="Y30" s="14">
        <v>590.39470623732518</v>
      </c>
      <c r="Z30" s="14">
        <v>529.00222385419227</v>
      </c>
      <c r="AA30" s="14">
        <v>509.62622568842954</v>
      </c>
      <c r="AB30" s="14">
        <v>535.12228288219046</v>
      </c>
      <c r="AC30" s="14">
        <v>554.55875658682862</v>
      </c>
      <c r="AD30" s="14">
        <v>589.69157573857956</v>
      </c>
      <c r="AE30" s="14">
        <v>610.82168574574109</v>
      </c>
      <c r="AF30" s="14">
        <v>613.99402668483469</v>
      </c>
      <c r="AG30" s="14">
        <v>618.35565410335664</v>
      </c>
      <c r="AH30" s="14">
        <v>653.46718361087926</v>
      </c>
      <c r="AI30" s="15">
        <f t="shared" si="35"/>
        <v>1.0754213539779737E-2</v>
      </c>
      <c r="AJ30" s="15">
        <f>AH30/$AH$48</f>
        <v>9.6000866234621455E-3</v>
      </c>
      <c r="AK30" s="15">
        <f t="shared" si="37"/>
        <v>-9.6269936523578029E-2</v>
      </c>
      <c r="AL30" s="20"/>
      <c r="AM30" s="17">
        <f t="shared" si="34"/>
        <v>5.678209502011574E-2</v>
      </c>
      <c r="AN30" s="18">
        <f t="shared" si="29"/>
        <v>35.111529507522619</v>
      </c>
      <c r="AP30" s="18">
        <f t="shared" si="2"/>
        <v>3.5111529507522617E-2</v>
      </c>
      <c r="AR30" s="19">
        <f t="shared" si="30"/>
        <v>-0.30760940017887206</v>
      </c>
      <c r="AT30" s="19">
        <f t="shared" si="38"/>
        <v>0.10815078677768415</v>
      </c>
      <c r="AV30" s="25"/>
    </row>
    <row r="31" spans="1:48" hidden="1" outlineLevel="1" x14ac:dyDescent="0.25">
      <c r="A31" s="13" t="s">
        <v>39</v>
      </c>
      <c r="B31" s="14">
        <v>87.792945608757037</v>
      </c>
      <c r="C31" s="14">
        <v>94.873641077770003</v>
      </c>
      <c r="D31" s="14">
        <v>101.04152842696728</v>
      </c>
      <c r="E31" s="14">
        <v>113.07915998108203</v>
      </c>
      <c r="F31" s="14">
        <v>117.85026712009162</v>
      </c>
      <c r="G31" s="14">
        <v>158.45818020153698</v>
      </c>
      <c r="H31" s="14">
        <v>135.2120000835651</v>
      </c>
      <c r="I31" s="14">
        <v>119.21641618531905</v>
      </c>
      <c r="J31" s="14">
        <v>131.74945545725768</v>
      </c>
      <c r="K31" s="14">
        <v>116.24846244630325</v>
      </c>
      <c r="L31" s="14">
        <v>113.17187024649508</v>
      </c>
      <c r="M31" s="14">
        <v>115.09795664159599</v>
      </c>
      <c r="N31" s="14">
        <v>98.815256811255836</v>
      </c>
      <c r="O31" s="14">
        <v>142.11868200708247</v>
      </c>
      <c r="P31" s="14">
        <v>161.60614805975348</v>
      </c>
      <c r="Q31" s="14">
        <v>144.85608341284475</v>
      </c>
      <c r="R31" s="14">
        <v>129.39220551562343</v>
      </c>
      <c r="S31" s="14">
        <v>120.66723161316608</v>
      </c>
      <c r="T31" s="14">
        <v>103.58890081656772</v>
      </c>
      <c r="U31" s="14">
        <v>96.859496755999345</v>
      </c>
      <c r="V31" s="14">
        <v>76.13402775896985</v>
      </c>
      <c r="W31" s="14">
        <v>63.062334421648423</v>
      </c>
      <c r="X31" s="14">
        <v>69.810792636750492</v>
      </c>
      <c r="Y31" s="14">
        <v>77.680430687682218</v>
      </c>
      <c r="Z31" s="14">
        <v>74.014066691240913</v>
      </c>
      <c r="AA31" s="14">
        <v>65.071496520437094</v>
      </c>
      <c r="AB31" s="14">
        <v>59.75217083200944</v>
      </c>
      <c r="AC31" s="14">
        <v>70.755959493978764</v>
      </c>
      <c r="AD31" s="14">
        <v>84.456069343585312</v>
      </c>
      <c r="AE31" s="14">
        <v>72.920534723770871</v>
      </c>
      <c r="AF31" s="14">
        <v>59.439864209311182</v>
      </c>
      <c r="AG31" s="14">
        <v>58.155267126107894</v>
      </c>
      <c r="AH31" s="14">
        <v>53.577660351936274</v>
      </c>
      <c r="AI31" s="15">
        <f t="shared" si="35"/>
        <v>8.8173609147848932E-4</v>
      </c>
      <c r="AJ31" s="15">
        <f t="shared" si="36"/>
        <v>7.8710942700881245E-4</v>
      </c>
      <c r="AK31" s="15">
        <f t="shared" si="37"/>
        <v>-0.38972704491883353</v>
      </c>
      <c r="AL31" s="20"/>
      <c r="AM31" s="17">
        <f t="shared" si="34"/>
        <v>-7.8713537060112235E-2</v>
      </c>
      <c r="AN31" s="18">
        <f t="shared" si="29"/>
        <v>-4.5776067741716204</v>
      </c>
      <c r="AP31" s="18">
        <f t="shared" si="2"/>
        <v>-4.5776067741716206E-3</v>
      </c>
      <c r="AR31" s="19">
        <f t="shared" si="30"/>
        <v>-0.63013178950007831</v>
      </c>
      <c r="AT31" s="19">
        <f t="shared" si="38"/>
        <v>-0.36561503787287425</v>
      </c>
      <c r="AV31" s="25"/>
    </row>
    <row r="32" spans="1:48" collapsed="1" x14ac:dyDescent="0.25">
      <c r="A32" s="22" t="s">
        <v>40</v>
      </c>
      <c r="B32" s="8">
        <f t="shared" ref="B32" si="39">SUM(B33:B36)</f>
        <v>1709.2379654880638</v>
      </c>
      <c r="C32" s="8">
        <f t="shared" ref="C32:AH32" si="40">SUM(C33:C36)</f>
        <v>1799.7259717319207</v>
      </c>
      <c r="D32" s="8">
        <f t="shared" si="40"/>
        <v>1872.6110167758227</v>
      </c>
      <c r="E32" s="8">
        <f t="shared" si="40"/>
        <v>1928.635396083811</v>
      </c>
      <c r="F32" s="8">
        <f t="shared" si="40"/>
        <v>1978.8855789392078</v>
      </c>
      <c r="G32" s="8">
        <f t="shared" si="40"/>
        <v>2019.7605435458233</v>
      </c>
      <c r="H32" s="8">
        <f t="shared" si="40"/>
        <v>1884.4631560740484</v>
      </c>
      <c r="I32" s="8">
        <f t="shared" si="40"/>
        <v>1577.0810241243623</v>
      </c>
      <c r="J32" s="8">
        <f t="shared" si="40"/>
        <v>1626.6955525074786</v>
      </c>
      <c r="K32" s="8">
        <f t="shared" si="40"/>
        <v>1630.862038641108</v>
      </c>
      <c r="L32" s="8">
        <f t="shared" si="40"/>
        <v>1643.3846087690049</v>
      </c>
      <c r="M32" s="8">
        <f t="shared" si="40"/>
        <v>1766.9683856870142</v>
      </c>
      <c r="N32" s="8">
        <f t="shared" si="40"/>
        <v>1880.9796934493604</v>
      </c>
      <c r="O32" s="8">
        <f t="shared" si="40"/>
        <v>1935.8855277009457</v>
      </c>
      <c r="P32" s="8">
        <f t="shared" si="40"/>
        <v>1656.8076141371562</v>
      </c>
      <c r="Q32" s="8">
        <f t="shared" si="40"/>
        <v>1454.3859555712822</v>
      </c>
      <c r="R32" s="8">
        <f t="shared" si="40"/>
        <v>1489.1756863909459</v>
      </c>
      <c r="S32" s="8">
        <f t="shared" si="40"/>
        <v>962.50444312206935</v>
      </c>
      <c r="T32" s="8">
        <f t="shared" si="40"/>
        <v>800.35568468212944</v>
      </c>
      <c r="U32" s="8">
        <f t="shared" si="40"/>
        <v>603.97531053018679</v>
      </c>
      <c r="V32" s="8">
        <f t="shared" si="40"/>
        <v>588.87485750317603</v>
      </c>
      <c r="W32" s="8">
        <f t="shared" si="40"/>
        <v>683.73014228332477</v>
      </c>
      <c r="X32" s="8">
        <f t="shared" si="40"/>
        <v>589.55731219352106</v>
      </c>
      <c r="Y32" s="8">
        <f t="shared" si="40"/>
        <v>755.05926000677346</v>
      </c>
      <c r="Z32" s="8">
        <f t="shared" si="40"/>
        <v>949.24604207902996</v>
      </c>
      <c r="AA32" s="8">
        <f t="shared" si="40"/>
        <v>1020.4334171320365</v>
      </c>
      <c r="AB32" s="8">
        <f t="shared" si="40"/>
        <v>1015.8910712325211</v>
      </c>
      <c r="AC32" s="8">
        <f t="shared" si="40"/>
        <v>978.97236829745566</v>
      </c>
      <c r="AD32" s="8">
        <f t="shared" si="40"/>
        <v>933.27633836206337</v>
      </c>
      <c r="AE32" s="8">
        <f t="shared" si="40"/>
        <v>897.94477080357126</v>
      </c>
      <c r="AF32" s="8">
        <f t="shared" si="40"/>
        <v>877.82917271978442</v>
      </c>
      <c r="AG32" s="8">
        <f t="shared" si="40"/>
        <v>826.49721146997922</v>
      </c>
      <c r="AH32" s="8">
        <f t="shared" si="40"/>
        <v>867.38600855034611</v>
      </c>
      <c r="AI32" s="9">
        <f t="shared" si="35"/>
        <v>1.4274709719657813E-2</v>
      </c>
      <c r="AJ32" s="9">
        <f t="shared" si="36"/>
        <v>1.2742768155624591E-2</v>
      </c>
      <c r="AK32" s="9">
        <f>(AH32-B32)/B32</f>
        <v>-0.49253057440561315</v>
      </c>
      <c r="AL32" s="10"/>
      <c r="AM32" s="11">
        <f>(AH32-AG32)/AG32</f>
        <v>4.9472395687389543E-2</v>
      </c>
      <c r="AN32" s="12">
        <f t="shared" si="29"/>
        <v>40.888797080366885</v>
      </c>
      <c r="AP32" s="12">
        <f t="shared" si="2"/>
        <v>4.0888797080366884E-2</v>
      </c>
      <c r="AR32" s="9">
        <f t="shared" si="30"/>
        <v>-0.40360672129177899</v>
      </c>
      <c r="AT32" s="9">
        <f>(AH32-AD32)/AD32</f>
        <v>-7.0601093270356963E-2</v>
      </c>
    </row>
    <row r="33" spans="1:48" hidden="1" outlineLevel="1" x14ac:dyDescent="0.25">
      <c r="A33" s="13" t="s">
        <v>41</v>
      </c>
      <c r="B33" s="14">
        <v>1476.2440052032955</v>
      </c>
      <c r="C33" s="14">
        <v>1566.4053883747692</v>
      </c>
      <c r="D33" s="14">
        <v>1636.804891871742</v>
      </c>
      <c r="E33" s="14">
        <v>1691.858702032943</v>
      </c>
      <c r="F33" s="14">
        <v>1742.7939278700369</v>
      </c>
      <c r="G33" s="14">
        <v>1783.8901811031583</v>
      </c>
      <c r="H33" s="14">
        <v>1648.4939639728798</v>
      </c>
      <c r="I33" s="14">
        <v>1358.2515075538263</v>
      </c>
      <c r="J33" s="14">
        <v>1415.0371160350153</v>
      </c>
      <c r="K33" s="14">
        <v>1412.6418846823149</v>
      </c>
      <c r="L33" s="14">
        <v>1420.3433841632723</v>
      </c>
      <c r="M33" s="14">
        <v>1528.2075427926054</v>
      </c>
      <c r="N33" s="14">
        <v>1610.1605965103295</v>
      </c>
      <c r="O33" s="14">
        <v>1631.9913947418349</v>
      </c>
      <c r="P33" s="14">
        <v>1340.5454230073749</v>
      </c>
      <c r="Q33" s="14">
        <v>1139.9008157076041</v>
      </c>
      <c r="R33" s="14">
        <v>1191.3427119488674</v>
      </c>
      <c r="S33" s="14">
        <v>709.15973069248855</v>
      </c>
      <c r="T33" s="14">
        <v>541.10970781237779</v>
      </c>
      <c r="U33" s="14">
        <v>342.34383782634109</v>
      </c>
      <c r="V33" s="14">
        <v>336.72052701883962</v>
      </c>
      <c r="W33" s="14">
        <v>450.18350022271824</v>
      </c>
      <c r="X33" s="14">
        <v>356.6509759445176</v>
      </c>
      <c r="Y33" s="14">
        <v>525.47088927375569</v>
      </c>
      <c r="Z33" s="14">
        <v>721.72063474715696</v>
      </c>
      <c r="AA33" s="14">
        <v>792.537952568744</v>
      </c>
      <c r="AB33" s="14">
        <v>803.18733060244085</v>
      </c>
      <c r="AC33" s="14">
        <v>756.02578439837566</v>
      </c>
      <c r="AD33" s="14">
        <v>713.96760321026545</v>
      </c>
      <c r="AE33" s="14">
        <v>664.63308625081095</v>
      </c>
      <c r="AF33" s="14">
        <v>643.7723715185648</v>
      </c>
      <c r="AG33" s="14">
        <v>586.32754333423713</v>
      </c>
      <c r="AH33" s="14">
        <v>627.81155731936576</v>
      </c>
      <c r="AI33" s="15">
        <f t="shared" si="35"/>
        <v>1.0331994810889415E-2</v>
      </c>
      <c r="AJ33" s="15">
        <f t="shared" si="36"/>
        <v>9.2231798086214421E-3</v>
      </c>
      <c r="AK33" s="15">
        <f>(AH33-B33)/B33</f>
        <v>-0.57472372107420755</v>
      </c>
      <c r="AM33" s="17">
        <f t="shared" si="34"/>
        <v>7.0752285913814869E-2</v>
      </c>
      <c r="AN33" s="18">
        <f t="shared" si="29"/>
        <v>41.484013985128627</v>
      </c>
      <c r="AP33" s="18">
        <f t="shared" si="2"/>
        <v>4.1484013985128625E-2</v>
      </c>
      <c r="AR33" s="19">
        <f t="shared" si="30"/>
        <v>-0.44924018943731886</v>
      </c>
      <c r="AT33" s="19">
        <f>(AH33-AD33)/AD33</f>
        <v>-0.12067220627870211</v>
      </c>
    </row>
    <row r="34" spans="1:48" hidden="1" outlineLevel="1" x14ac:dyDescent="0.25">
      <c r="A34" s="13" t="s">
        <v>42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3.9041147999999999</v>
      </c>
      <c r="N34" s="14">
        <v>5.9726827999999994</v>
      </c>
      <c r="O34" s="14">
        <v>8.3072848000000015</v>
      </c>
      <c r="P34" s="14">
        <v>34.960379600000003</v>
      </c>
      <c r="Q34" s="14">
        <v>47.649235599999997</v>
      </c>
      <c r="R34" s="14">
        <v>38.1917708</v>
      </c>
      <c r="S34" s="14">
        <v>37.751190399999999</v>
      </c>
      <c r="T34" s="14">
        <v>49.80138920000001</v>
      </c>
      <c r="U34" s="14">
        <v>49.124275600000004</v>
      </c>
      <c r="V34" s="14">
        <v>50.026312400000002</v>
      </c>
      <c r="W34" s="14">
        <v>49.850344800000009</v>
      </c>
      <c r="X34" s="14">
        <v>45.3094988</v>
      </c>
      <c r="Y34" s="14">
        <v>45.739387999999998</v>
      </c>
      <c r="Z34" s="14">
        <v>42.4878316</v>
      </c>
      <c r="AA34" s="14">
        <v>41.596695200000006</v>
      </c>
      <c r="AB34" s="14">
        <v>40.990482400000005</v>
      </c>
      <c r="AC34" s="14">
        <v>46.863633920362403</v>
      </c>
      <c r="AD34" s="14">
        <v>45.793105543440078</v>
      </c>
      <c r="AE34" s="14">
        <v>49.370679257317327</v>
      </c>
      <c r="AF34" s="14">
        <v>48.144307363679999</v>
      </c>
      <c r="AG34" s="14">
        <v>49.453576552944028</v>
      </c>
      <c r="AH34" s="14">
        <v>50.328869826464157</v>
      </c>
      <c r="AI34" s="15">
        <f t="shared" si="35"/>
        <v>8.2827022825964858E-4</v>
      </c>
      <c r="AJ34" s="15">
        <f t="shared" si="36"/>
        <v>7.3938144426042793E-4</v>
      </c>
      <c r="AK34" s="15"/>
      <c r="AM34" s="17">
        <f t="shared" si="34"/>
        <v>1.769929162925267E-2</v>
      </c>
      <c r="AN34" s="18">
        <f t="shared" si="29"/>
        <v>0.87529327352012842</v>
      </c>
      <c r="AP34" s="18">
        <f t="shared" si="2"/>
        <v>8.7529327352012839E-4</v>
      </c>
      <c r="AR34" s="19">
        <f t="shared" si="30"/>
        <v>5.6236667655255305E-2</v>
      </c>
      <c r="AT34" s="19">
        <f t="shared" ref="AT34:AT36" si="41">(AH34-AD34)/AD34</f>
        <v>9.9049064901732431E-2</v>
      </c>
    </row>
    <row r="35" spans="1:48" hidden="1" outlineLevel="1" x14ac:dyDescent="0.25">
      <c r="A35" s="13" t="s">
        <v>43</v>
      </c>
      <c r="B35" s="14">
        <v>97.740765061882584</v>
      </c>
      <c r="C35" s="14">
        <v>97.88913255185517</v>
      </c>
      <c r="D35" s="14">
        <v>98.674091582228982</v>
      </c>
      <c r="E35" s="14">
        <v>99.486071387791299</v>
      </c>
      <c r="F35" s="14">
        <v>100.14640441176329</v>
      </c>
      <c r="G35" s="14">
        <v>100.61466015448265</v>
      </c>
      <c r="H35" s="14">
        <v>100.63183666576825</v>
      </c>
      <c r="I35" s="14">
        <v>84.748430635606638</v>
      </c>
      <c r="J35" s="14">
        <v>66.715771321119618</v>
      </c>
      <c r="K35" s="14">
        <v>74.599152005657388</v>
      </c>
      <c r="L35" s="14">
        <v>79.602870990238046</v>
      </c>
      <c r="M35" s="14">
        <v>88.811286706276093</v>
      </c>
      <c r="N35" s="14">
        <v>115.03357663120156</v>
      </c>
      <c r="O35" s="14">
        <v>162.09788443672096</v>
      </c>
      <c r="P35" s="14">
        <v>149.46809786056204</v>
      </c>
      <c r="Q35" s="14">
        <v>132.57234476718932</v>
      </c>
      <c r="R35" s="14">
        <v>130.19005777336207</v>
      </c>
      <c r="S35" s="14">
        <v>83.934111990741073</v>
      </c>
      <c r="T35" s="14">
        <v>69.02380495828794</v>
      </c>
      <c r="U35" s="14">
        <v>70.514412189651139</v>
      </c>
      <c r="V35" s="14">
        <v>62.072527439734159</v>
      </c>
      <c r="W35" s="14">
        <v>45.013958102736098</v>
      </c>
      <c r="X35" s="14">
        <v>48.286182233922162</v>
      </c>
      <c r="Y35" s="14">
        <v>45.127691648505646</v>
      </c>
      <c r="Z35" s="14">
        <v>41.651772593635819</v>
      </c>
      <c r="AA35" s="14">
        <v>42.393890563800774</v>
      </c>
      <c r="AB35" s="14">
        <v>25.030907769237675</v>
      </c>
      <c r="AC35" s="14">
        <v>27.449305898653076</v>
      </c>
      <c r="AD35" s="14">
        <v>23.899295638180405</v>
      </c>
      <c r="AE35" s="14">
        <v>32.524203919874395</v>
      </c>
      <c r="AF35" s="14">
        <v>31.188413817965916</v>
      </c>
      <c r="AG35" s="14">
        <v>34.718072629870321</v>
      </c>
      <c r="AH35" s="14">
        <v>33.005470079604947</v>
      </c>
      <c r="AI35" s="15">
        <f t="shared" si="35"/>
        <v>5.4317627896100082E-4</v>
      </c>
      <c r="AJ35" s="15">
        <f t="shared" si="36"/>
        <v>4.848833725076143E-4</v>
      </c>
      <c r="AK35" s="15">
        <f t="shared" ref="AK35:AK36" si="42">(AH35-B35)/B35</f>
        <v>-0.66231622948001068</v>
      </c>
      <c r="AM35" s="17">
        <f t="shared" si="34"/>
        <v>-4.9328848652499931E-2</v>
      </c>
      <c r="AN35" s="18">
        <f t="shared" si="29"/>
        <v>-1.7126025502653732</v>
      </c>
      <c r="AP35" s="18">
        <f t="shared" si="2"/>
        <v>-1.7126025502653733E-3</v>
      </c>
      <c r="AR35" s="19">
        <f t="shared" si="30"/>
        <v>-0.75103804539652708</v>
      </c>
      <c r="AT35" s="19">
        <f t="shared" si="41"/>
        <v>0.38102271210357097</v>
      </c>
    </row>
    <row r="36" spans="1:48" hidden="1" outlineLevel="1" x14ac:dyDescent="0.25">
      <c r="A36" s="13" t="s">
        <v>44</v>
      </c>
      <c r="B36" s="14">
        <v>135.25319522288586</v>
      </c>
      <c r="C36" s="14">
        <v>135.43145080529615</v>
      </c>
      <c r="D36" s="14">
        <v>137.13203332185168</v>
      </c>
      <c r="E36" s="14">
        <v>137.29062266307653</v>
      </c>
      <c r="F36" s="14">
        <v>135.94524665740758</v>
      </c>
      <c r="G36" s="14">
        <v>135.25570228818248</v>
      </c>
      <c r="H36" s="14">
        <v>135.33735543540018</v>
      </c>
      <c r="I36" s="14">
        <v>134.08108593492943</v>
      </c>
      <c r="J36" s="14">
        <v>144.94266515134387</v>
      </c>
      <c r="K36" s="14">
        <v>143.62100195313579</v>
      </c>
      <c r="L36" s="14">
        <v>143.43835361549452</v>
      </c>
      <c r="M36" s="14">
        <v>146.04544138813282</v>
      </c>
      <c r="N36" s="14">
        <v>149.81283750782927</v>
      </c>
      <c r="O36" s="14">
        <v>133.48896372238977</v>
      </c>
      <c r="P36" s="14">
        <v>131.83371366921926</v>
      </c>
      <c r="Q36" s="14">
        <v>134.26355949648877</v>
      </c>
      <c r="R36" s="14">
        <v>129.45114586871648</v>
      </c>
      <c r="S36" s="14">
        <v>131.6594100388397</v>
      </c>
      <c r="T36" s="14">
        <v>140.4207827114636</v>
      </c>
      <c r="U36" s="14">
        <v>141.99278491419452</v>
      </c>
      <c r="V36" s="14">
        <v>140.05549064460226</v>
      </c>
      <c r="W36" s="14">
        <v>138.68233915787044</v>
      </c>
      <c r="X36" s="14">
        <v>139.31065521508137</v>
      </c>
      <c r="Y36" s="14">
        <v>138.72129108451219</v>
      </c>
      <c r="Z36" s="14">
        <v>143.38580313823721</v>
      </c>
      <c r="AA36" s="14">
        <v>143.90487879949171</v>
      </c>
      <c r="AB36" s="14">
        <v>146.68235046084251</v>
      </c>
      <c r="AC36" s="14">
        <v>148.63364408006458</v>
      </c>
      <c r="AD36" s="14">
        <v>149.61633397017732</v>
      </c>
      <c r="AE36" s="14">
        <v>151.41680137556864</v>
      </c>
      <c r="AF36" s="14">
        <v>154.72408001957368</v>
      </c>
      <c r="AG36" s="14">
        <v>155.99801895292779</v>
      </c>
      <c r="AH36" s="14">
        <v>156.24011132491125</v>
      </c>
      <c r="AI36" s="15">
        <f t="shared" si="35"/>
        <v>2.5712684015477476E-3</v>
      </c>
      <c r="AJ36" s="15">
        <f t="shared" si="36"/>
        <v>2.2953235302351081E-3</v>
      </c>
      <c r="AK36" s="15">
        <f t="shared" si="42"/>
        <v>0.15516761779594723</v>
      </c>
      <c r="AM36" s="17">
        <f t="shared" si="34"/>
        <v>1.551893886912189E-3</v>
      </c>
      <c r="AN36" s="18">
        <f t="shared" si="29"/>
        <v>0.24209237198346045</v>
      </c>
      <c r="AP36" s="18">
        <f t="shared" si="2"/>
        <v>2.4209237198346046E-4</v>
      </c>
      <c r="AR36" s="19">
        <f t="shared" si="30"/>
        <v>0.16368217788086584</v>
      </c>
      <c r="AT36" s="19">
        <f t="shared" si="41"/>
        <v>4.4271752815800404E-2</v>
      </c>
    </row>
    <row r="37" spans="1:48" collapsed="1" x14ac:dyDescent="0.25">
      <c r="A37" s="22" t="s">
        <v>45</v>
      </c>
      <c r="B37" s="8">
        <f>SUM(B38:B45)</f>
        <v>6009.4426479479516</v>
      </c>
      <c r="C37" s="8">
        <f t="shared" ref="C37:AH37" si="43">SUM(C38:C45)</f>
        <v>5813.8890871974872</v>
      </c>
      <c r="D37" s="8">
        <f t="shared" si="43"/>
        <v>5568.4712640716161</v>
      </c>
      <c r="E37" s="8">
        <f t="shared" si="43"/>
        <v>5671.875265944891</v>
      </c>
      <c r="F37" s="8">
        <f t="shared" si="43"/>
        <v>5738.7488783594717</v>
      </c>
      <c r="G37" s="8">
        <f t="shared" si="43"/>
        <v>6702.1736928703658</v>
      </c>
      <c r="H37" s="8">
        <f t="shared" si="43"/>
        <v>6355.7765234996059</v>
      </c>
      <c r="I37" s="8">
        <f t="shared" si="43"/>
        <v>5821.9247695671738</v>
      </c>
      <c r="J37" s="8">
        <f t="shared" si="43"/>
        <v>5632.4738458364664</v>
      </c>
      <c r="K37" s="8">
        <f t="shared" si="43"/>
        <v>5724.0266040133647</v>
      </c>
      <c r="L37" s="8">
        <f t="shared" si="43"/>
        <v>7325.6392800768717</v>
      </c>
      <c r="M37" s="8">
        <f t="shared" si="43"/>
        <v>8417.8434186271916</v>
      </c>
      <c r="N37" s="8">
        <f t="shared" si="43"/>
        <v>8300.0852417469014</v>
      </c>
      <c r="O37" s="8">
        <f t="shared" si="43"/>
        <v>8773.8565239499967</v>
      </c>
      <c r="P37" s="8">
        <f t="shared" si="43"/>
        <v>7238.4029595180982</v>
      </c>
      <c r="Q37" s="8">
        <f t="shared" si="43"/>
        <v>7691.0130672327596</v>
      </c>
      <c r="R37" s="8">
        <f t="shared" si="43"/>
        <v>7614.8771907754544</v>
      </c>
      <c r="S37" s="8">
        <f t="shared" si="43"/>
        <v>6559.4256667599748</v>
      </c>
      <c r="T37" s="8">
        <f t="shared" si="43"/>
        <v>6111.1132905463455</v>
      </c>
      <c r="U37" s="8">
        <f t="shared" si="43"/>
        <v>5556.7573032075416</v>
      </c>
      <c r="V37" s="8">
        <f t="shared" si="43"/>
        <v>7055.7907577496153</v>
      </c>
      <c r="W37" s="8">
        <f t="shared" si="43"/>
        <v>6176.5200449922613</v>
      </c>
      <c r="X37" s="8">
        <f t="shared" si="43"/>
        <v>5486.6285703916838</v>
      </c>
      <c r="Y37" s="8">
        <f t="shared" si="43"/>
        <v>6289.6658349611362</v>
      </c>
      <c r="Z37" s="8">
        <f t="shared" si="43"/>
        <v>5826.9422770836518</v>
      </c>
      <c r="AA37" s="8">
        <f t="shared" si="43"/>
        <v>6259.408780661257</v>
      </c>
      <c r="AB37" s="8">
        <f t="shared" si="43"/>
        <v>5036.46538775918</v>
      </c>
      <c r="AC37" s="8">
        <f t="shared" si="43"/>
        <v>7438.8596610158093</v>
      </c>
      <c r="AD37" s="8">
        <f t="shared" si="43"/>
        <v>6263.9843155676708</v>
      </c>
      <c r="AE37" s="8">
        <f t="shared" si="43"/>
        <v>6657.0676999370407</v>
      </c>
      <c r="AF37" s="8">
        <f t="shared" si="43"/>
        <v>7042.4500858212159</v>
      </c>
      <c r="AG37" s="8">
        <f t="shared" si="43"/>
        <v>7338.2512672665198</v>
      </c>
      <c r="AH37" s="8">
        <f t="shared" si="43"/>
        <v>7305.0559205944364</v>
      </c>
      <c r="AI37" s="9"/>
      <c r="AJ37" s="9">
        <f t="shared" si="36"/>
        <v>0.10731857908981315</v>
      </c>
      <c r="AK37" s="9">
        <f>(AH37-B37)/B37</f>
        <v>0.21559624553350196</v>
      </c>
      <c r="AL37" s="10"/>
      <c r="AM37" s="11">
        <f>(AH37-AG37)/AG37</f>
        <v>-4.5236045296182048E-3</v>
      </c>
      <c r="AN37" s="12">
        <f t="shared" si="29"/>
        <v>-33.19534667208336</v>
      </c>
      <c r="AP37" s="12">
        <f t="shared" si="2"/>
        <v>-3.3195346672083362E-2</v>
      </c>
      <c r="AR37" s="9">
        <f t="shared" si="30"/>
        <v>-5.0182874904045799E-2</v>
      </c>
      <c r="AT37" s="9">
        <f>(AH37-AD37)/AD37</f>
        <v>0.16619958680921745</v>
      </c>
    </row>
    <row r="38" spans="1:48" hidden="1" outlineLevel="1" x14ac:dyDescent="0.25">
      <c r="A38" s="13" t="s">
        <v>46</v>
      </c>
      <c r="B38" s="14">
        <f>SUM('NEW Summary 1990-2022 CO2'!B38,('NEW Summary 1990-2022 CH4'!B38),'NEW Summary 1990-2022 N2O'!B38)</f>
        <v>-2723.2116191229361</v>
      </c>
      <c r="C38" s="14">
        <f>SUM('NEW Summary 1990-2022 CO2'!C38,('NEW Summary 1990-2022 CH4'!C38),'NEW Summary 1990-2022 N2O'!C38)</f>
        <v>-2824.299190658141</v>
      </c>
      <c r="D38" s="14">
        <f>SUM('NEW Summary 1990-2022 CO2'!D38,('NEW Summary 1990-2022 CH4'!D38),'NEW Summary 1990-2022 N2O'!D38)</f>
        <v>-2237.0357360364751</v>
      </c>
      <c r="E38" s="14">
        <f>SUM('NEW Summary 1990-2022 CO2'!E38,('NEW Summary 1990-2022 CH4'!E38),'NEW Summary 1990-2022 N2O'!E38)</f>
        <v>-2310.8617980144941</v>
      </c>
      <c r="F38" s="14">
        <f>SUM('NEW Summary 1990-2022 CO2'!F38,('NEW Summary 1990-2022 CH4'!F38),'NEW Summary 1990-2022 N2O'!F38)</f>
        <v>-1909.8913373059556</v>
      </c>
      <c r="G38" s="14">
        <f>SUM('NEW Summary 1990-2022 CO2'!G38,('NEW Summary 1990-2022 CH4'!G38),'NEW Summary 1990-2022 N2O'!G38)</f>
        <v>-1554.1579634299774</v>
      </c>
      <c r="H38" s="14">
        <f>SUM('NEW Summary 1990-2022 CO2'!H38,('NEW Summary 1990-2022 CH4'!H38),'NEW Summary 1990-2022 N2O'!H38)</f>
        <v>-1357.873249233013</v>
      </c>
      <c r="I38" s="14">
        <f>SUM('NEW Summary 1990-2022 CO2'!I38,('NEW Summary 1990-2022 CH4'!I38),'NEW Summary 1990-2022 N2O'!I38)</f>
        <v>-2048.9771651326082</v>
      </c>
      <c r="J38" s="14">
        <f>SUM('NEW Summary 1990-2022 CO2'!J38,('NEW Summary 1990-2022 CH4'!J38),'NEW Summary 1990-2022 N2O'!J38)</f>
        <v>-1634.5965113789441</v>
      </c>
      <c r="K38" s="14">
        <f>SUM('NEW Summary 1990-2022 CO2'!K38,('NEW Summary 1990-2022 CH4'!K38),'NEW Summary 1990-2022 N2O'!K38)</f>
        <v>-1490.0562999413073</v>
      </c>
      <c r="L38" s="14">
        <f>SUM('NEW Summary 1990-2022 CO2'!L38,('NEW Summary 1990-2022 CH4'!L38),'NEW Summary 1990-2022 N2O'!L38)</f>
        <v>-428.48994755906705</v>
      </c>
      <c r="M38" s="14">
        <f>SUM('NEW Summary 1990-2022 CO2'!M38,('NEW Summary 1990-2022 CH4'!M38),'NEW Summary 1990-2022 N2O'!M38)</f>
        <v>-760.80377021539493</v>
      </c>
      <c r="N38" s="14">
        <f>SUM('NEW Summary 1990-2022 CO2'!N38,('NEW Summary 1990-2022 CH4'!N38),'NEW Summary 1990-2022 N2O'!N38)</f>
        <v>-689.83290349204754</v>
      </c>
      <c r="O38" s="14">
        <f>SUM('NEW Summary 1990-2022 CO2'!O38,('NEW Summary 1990-2022 CH4'!O38),'NEW Summary 1990-2022 N2O'!O38)</f>
        <v>-772.75869055665066</v>
      </c>
      <c r="P38" s="14">
        <f>SUM('NEW Summary 1990-2022 CO2'!P38,('NEW Summary 1990-2022 CH4'!P38),'NEW Summary 1990-2022 N2O'!P38)</f>
        <v>-1463.5160322446202</v>
      </c>
      <c r="Q38" s="14">
        <f>SUM('NEW Summary 1990-2022 CO2'!Q38,('NEW Summary 1990-2022 CH4'!Q38),'NEW Summary 1990-2022 N2O'!Q38)</f>
        <v>-1238.0147934373153</v>
      </c>
      <c r="R38" s="14">
        <f>SUM('NEW Summary 1990-2022 CO2'!R38,('NEW Summary 1990-2022 CH4'!R38),'NEW Summary 1990-2022 N2O'!R38)</f>
        <v>-2014.3768836734891</v>
      </c>
      <c r="S38" s="14">
        <f>SUM('NEW Summary 1990-2022 CO2'!S38,('NEW Summary 1990-2022 CH4'!S38),'NEW Summary 1990-2022 N2O'!S38)</f>
        <v>-1983.7981676183433</v>
      </c>
      <c r="T38" s="14">
        <f>SUM('NEW Summary 1990-2022 CO2'!T38,('NEW Summary 1990-2022 CH4'!T38),'NEW Summary 1990-2022 N2O'!T38)</f>
        <v>-2934.5178408904599</v>
      </c>
      <c r="U38" s="14">
        <f>SUM('NEW Summary 1990-2022 CO2'!U38,('NEW Summary 1990-2022 CH4'!U38),'NEW Summary 1990-2022 N2O'!U38)</f>
        <v>-3050.5669568055223</v>
      </c>
      <c r="V38" s="14">
        <f>SUM('NEW Summary 1990-2022 CO2'!V38,('NEW Summary 1990-2022 CH4'!V38),'NEW Summary 1990-2022 N2O'!V38)</f>
        <v>-2790.4856293888379</v>
      </c>
      <c r="W38" s="14">
        <f>SUM('NEW Summary 1990-2022 CO2'!W38,('NEW Summary 1990-2022 CH4'!W38),'NEW Summary 1990-2022 N2O'!W38)</f>
        <v>-2972.8936387682488</v>
      </c>
      <c r="X38" s="14">
        <f>SUM('NEW Summary 1990-2022 CO2'!X38,('NEW Summary 1990-2022 CH4'!X38),'NEW Summary 1990-2022 N2O'!X38)</f>
        <v>-3510.0904061879933</v>
      </c>
      <c r="Y38" s="14">
        <f>SUM('NEW Summary 1990-2022 CO2'!Y38,('NEW Summary 1990-2022 CH4'!Y38),'NEW Summary 1990-2022 N2O'!Y38)</f>
        <v>-3757.1768757721188</v>
      </c>
      <c r="Z38" s="14">
        <f>SUM('NEW Summary 1990-2022 CO2'!Z38,('NEW Summary 1990-2022 CH4'!Z38),'NEW Summary 1990-2022 N2O'!Z38)</f>
        <v>-3449.8032441959172</v>
      </c>
      <c r="AA38" s="14">
        <f>SUM('NEW Summary 1990-2022 CO2'!AA38,('NEW Summary 1990-2022 CH4'!AA38),'NEW Summary 1990-2022 N2O'!AA38)</f>
        <v>-4080.8420319299262</v>
      </c>
      <c r="AB38" s="14">
        <f>SUM('NEW Summary 1990-2022 CO2'!AB38,('NEW Summary 1990-2022 CH4'!AB38),'NEW Summary 1990-2022 N2O'!AB38)</f>
        <v>-4149.7971893507411</v>
      </c>
      <c r="AC38" s="14">
        <f>SUM('NEW Summary 1990-2022 CO2'!AC38,('NEW Summary 1990-2022 CH4'!AC38),'NEW Summary 1990-2022 N2O'!AC38)</f>
        <v>-2550.0560559731048</v>
      </c>
      <c r="AD38" s="14">
        <f>SUM('NEW Summary 1990-2022 CO2'!AD38,('NEW Summary 1990-2022 CH4'!AD38),'NEW Summary 1990-2022 N2O'!AD38)</f>
        <v>-2456.8585563681531</v>
      </c>
      <c r="AE38" s="14">
        <f>SUM('NEW Summary 1990-2022 CO2'!AE38,('NEW Summary 1990-2022 CH4'!AE38),'NEW Summary 1990-2022 N2O'!AE38)</f>
        <v>-2003.5493149114757</v>
      </c>
      <c r="AF38" s="14">
        <f>SUM('NEW Summary 1990-2022 CO2'!AF38,('NEW Summary 1990-2022 CH4'!AF38),'NEW Summary 1990-2022 N2O'!AF38)</f>
        <v>-1724.1289384651002</v>
      </c>
      <c r="AG38" s="14">
        <f>SUM('NEW Summary 1990-2022 CO2'!AG38,('NEW Summary 1990-2022 CH4'!AG38),'NEW Summary 1990-2022 N2O'!AG38)</f>
        <v>-865.34203438069449</v>
      </c>
      <c r="AH38" s="14">
        <f>SUM('NEW Summary 1990-2022 CO2'!AH38,('NEW Summary 1990-2022 CH4'!AH38),'NEW Summary 1990-2022 N2O'!AH38)</f>
        <v>357.2391301650772</v>
      </c>
      <c r="AI38" s="15"/>
      <c r="AJ38" s="15">
        <f t="shared" si="36"/>
        <v>5.2482001864644417E-3</v>
      </c>
      <c r="AK38" s="15">
        <f>(AH38-B38)/B38</f>
        <v>-1.1311830221553378</v>
      </c>
      <c r="AM38" s="17">
        <f t="shared" si="34"/>
        <v>-1.412829974705603</v>
      </c>
      <c r="AN38" s="18">
        <f t="shared" si="29"/>
        <v>1222.5811645457716</v>
      </c>
      <c r="AP38" s="18">
        <f t="shared" si="2"/>
        <v>1.2225811645457716</v>
      </c>
      <c r="AR38" s="19">
        <f>(AH38-Q38)/Q38</f>
        <v>-1.288558046364868</v>
      </c>
      <c r="AT38" s="19">
        <f>(AH38-AD38)/AD38</f>
        <v>-1.1454048419837264</v>
      </c>
    </row>
    <row r="39" spans="1:48" hidden="1" outlineLevel="1" x14ac:dyDescent="0.25">
      <c r="A39" s="13" t="s">
        <v>47</v>
      </c>
      <c r="B39" s="14">
        <f>SUM('NEW Summary 1990-2022 CO2'!B39,('NEW Summary 1990-2022 CH4'!B39),'NEW Summary 1990-2022 N2O'!B39)</f>
        <v>-135.30322836847796</v>
      </c>
      <c r="C39" s="14">
        <f>SUM('NEW Summary 1990-2022 CO2'!C39,('NEW Summary 1990-2022 CH4'!C39),'NEW Summary 1990-2022 N2O'!C39)</f>
        <v>-142.92631666570475</v>
      </c>
      <c r="D39" s="14">
        <f>SUM('NEW Summary 1990-2022 CO2'!D39,('NEW Summary 1990-2022 CH4'!D39),'NEW Summary 1990-2022 N2O'!D39)</f>
        <v>-133.78342786415507</v>
      </c>
      <c r="E39" s="14">
        <f>SUM('NEW Summary 1990-2022 CO2'!E39,('NEW Summary 1990-2022 CH4'!E39),'NEW Summary 1990-2022 N2O'!E39)</f>
        <v>-135.4380375239231</v>
      </c>
      <c r="F39" s="14">
        <f>SUM('NEW Summary 1990-2022 CO2'!F39,('NEW Summary 1990-2022 CH4'!F39),'NEW Summary 1990-2022 N2O'!F39)</f>
        <v>-130.44566000880653</v>
      </c>
      <c r="G39" s="14">
        <f>SUM('NEW Summary 1990-2022 CO2'!G39,('NEW Summary 1990-2022 CH4'!G39),'NEW Summary 1990-2022 N2O'!G39)</f>
        <v>-134.25108256555882</v>
      </c>
      <c r="H39" s="14">
        <f>SUM('NEW Summary 1990-2022 CO2'!H39,('NEW Summary 1990-2022 CH4'!H39),'NEW Summary 1990-2022 N2O'!H39)</f>
        <v>-138.44979406573933</v>
      </c>
      <c r="I39" s="14">
        <f>SUM('NEW Summary 1990-2022 CO2'!I39,('NEW Summary 1990-2022 CH4'!I39),'NEW Summary 1990-2022 N2O'!I39)</f>
        <v>-132.03326343293602</v>
      </c>
      <c r="J39" s="14">
        <f>SUM('NEW Summary 1990-2022 CO2'!J39,('NEW Summary 1990-2022 CH4'!J39),'NEW Summary 1990-2022 N2O'!J39)</f>
        <v>-135.2257898647598</v>
      </c>
      <c r="K39" s="14">
        <f>SUM('NEW Summary 1990-2022 CO2'!K39,('NEW Summary 1990-2022 CH4'!K39),'NEW Summary 1990-2022 N2O'!K39)</f>
        <v>-126.4623426754209</v>
      </c>
      <c r="L39" s="14">
        <f>SUM('NEW Summary 1990-2022 CO2'!L39,('NEW Summary 1990-2022 CH4'!L39),'NEW Summary 1990-2022 N2O'!L39)</f>
        <v>-95.838488245946934</v>
      </c>
      <c r="M39" s="14">
        <f>SUM('NEW Summary 1990-2022 CO2'!M39,('NEW Summary 1990-2022 CH4'!M39),'NEW Summary 1990-2022 N2O'!M39)</f>
        <v>-65.94758901752661</v>
      </c>
      <c r="N39" s="14">
        <f>SUM('NEW Summary 1990-2022 CO2'!N39,('NEW Summary 1990-2022 CH4'!N39),'NEW Summary 1990-2022 N2O'!N39)</f>
        <v>140.17656922297655</v>
      </c>
      <c r="O39" s="14">
        <f>SUM('NEW Summary 1990-2022 CO2'!O39,('NEW Summary 1990-2022 CH4'!O39),'NEW Summary 1990-2022 N2O'!O39)</f>
        <v>94.15267101913841</v>
      </c>
      <c r="P39" s="14">
        <f>SUM('NEW Summary 1990-2022 CO2'!P39,('NEW Summary 1990-2022 CH4'!P39),'NEW Summary 1990-2022 N2O'!P39)</f>
        <v>71.172864361584956</v>
      </c>
      <c r="Q39" s="14">
        <f>SUM('NEW Summary 1990-2022 CO2'!Q39,('NEW Summary 1990-2022 CH4'!Q39),'NEW Summary 1990-2022 N2O'!Q39)</f>
        <v>-44.63886855380369</v>
      </c>
      <c r="R39" s="14">
        <f>SUM('NEW Summary 1990-2022 CO2'!R39,('NEW Summary 1990-2022 CH4'!R39),'NEW Summary 1990-2022 N2O'!R39)</f>
        <v>-141.00357155025836</v>
      </c>
      <c r="S39" s="14">
        <f>SUM('NEW Summary 1990-2022 CO2'!S39,('NEW Summary 1990-2022 CH4'!S39),'NEW Summary 1990-2022 N2O'!S39)</f>
        <v>-99.688233040902858</v>
      </c>
      <c r="T39" s="14">
        <f>SUM('NEW Summary 1990-2022 CO2'!T39,('NEW Summary 1990-2022 CH4'!T39),'NEW Summary 1990-2022 N2O'!T39)</f>
        <v>102.5329289448344</v>
      </c>
      <c r="U39" s="14">
        <f>SUM('NEW Summary 1990-2022 CO2'!U39,('NEW Summary 1990-2022 CH4'!U39),'NEW Summary 1990-2022 N2O'!U39)</f>
        <v>-133.49914338431134</v>
      </c>
      <c r="V39" s="14">
        <f>SUM('NEW Summary 1990-2022 CO2'!V39,('NEW Summary 1990-2022 CH4'!V39),'NEW Summary 1990-2022 N2O'!V39)</f>
        <v>-349.59008288059044</v>
      </c>
      <c r="W39" s="14">
        <f>SUM('NEW Summary 1990-2022 CO2'!W39,('NEW Summary 1990-2022 CH4'!W39),'NEW Summary 1990-2022 N2O'!W39)</f>
        <v>-243.96789624741493</v>
      </c>
      <c r="X39" s="14">
        <f>SUM('NEW Summary 1990-2022 CO2'!X39,('NEW Summary 1990-2022 CH4'!X39),'NEW Summary 1990-2022 N2O'!X39)</f>
        <v>-57.665211604738332</v>
      </c>
      <c r="Y39" s="14">
        <f>SUM('NEW Summary 1990-2022 CO2'!Y39,('NEW Summary 1990-2022 CH4'!Y39),'NEW Summary 1990-2022 N2O'!Y39)</f>
        <v>-90.086314262093865</v>
      </c>
      <c r="Z39" s="14">
        <f>SUM('NEW Summary 1990-2022 CO2'!Z39,('NEW Summary 1990-2022 CH4'!Z39),'NEW Summary 1990-2022 N2O'!Z39)</f>
        <v>-198.06229921621437</v>
      </c>
      <c r="AA39" s="14">
        <f>SUM('NEW Summary 1990-2022 CO2'!AA39,('NEW Summary 1990-2022 CH4'!AA39),'NEW Summary 1990-2022 N2O'!AA39)</f>
        <v>-252.01063538554334</v>
      </c>
      <c r="AB39" s="14">
        <f>SUM('NEW Summary 1990-2022 CO2'!AB39,('NEW Summary 1990-2022 CH4'!AB39),'NEW Summary 1990-2022 N2O'!AB39)</f>
        <v>-260.13617294715505</v>
      </c>
      <c r="AC39" s="14">
        <f>SUM('NEW Summary 1990-2022 CO2'!AC39,('NEW Summary 1990-2022 CH4'!AC39),'NEW Summary 1990-2022 N2O'!AC39)</f>
        <v>-261.73344270410917</v>
      </c>
      <c r="AD39" s="14">
        <f>SUM('NEW Summary 1990-2022 CO2'!AD39,('NEW Summary 1990-2022 CH4'!AD39),'NEW Summary 1990-2022 N2O'!AD39)</f>
        <v>-362.74947208512555</v>
      </c>
      <c r="AE39" s="14">
        <f>SUM('NEW Summary 1990-2022 CO2'!AE39,('NEW Summary 1990-2022 CH4'!AE39),'NEW Summary 1990-2022 N2O'!AE39)</f>
        <v>-340.28976430343994</v>
      </c>
      <c r="AF39" s="14">
        <f>SUM('NEW Summary 1990-2022 CO2'!AF39,('NEW Summary 1990-2022 CH4'!AF39),'NEW Summary 1990-2022 N2O'!AF39)</f>
        <v>-312.08806590993186</v>
      </c>
      <c r="AG39" s="14">
        <f>SUM('NEW Summary 1990-2022 CO2'!AG39,('NEW Summary 1990-2022 CH4'!AG39),'NEW Summary 1990-2022 N2O'!AG39)</f>
        <v>-270.35279802471456</v>
      </c>
      <c r="AH39" s="14">
        <f>SUM('NEW Summary 1990-2022 CO2'!AH39,('NEW Summary 1990-2022 CH4'!AH39),'NEW Summary 1990-2022 N2O'!AH39)</f>
        <v>-45.702550275929269</v>
      </c>
      <c r="AI39" s="15"/>
      <c r="AJ39" s="15">
        <f t="shared" si="36"/>
        <v>-6.7141618212203413E-4</v>
      </c>
      <c r="AK39" s="15">
        <f t="shared" ref="AK39:AK44" si="44">(AH39-B39)/B39</f>
        <v>-0.66222128749607323</v>
      </c>
      <c r="AM39" s="17">
        <f t="shared" si="34"/>
        <v>-0.83095218318490893</v>
      </c>
      <c r="AN39" s="18">
        <f t="shared" si="29"/>
        <v>224.65024774878529</v>
      </c>
      <c r="AP39" s="18">
        <f t="shared" si="2"/>
        <v>0.22465024774878528</v>
      </c>
      <c r="AR39" s="19">
        <f t="shared" si="30"/>
        <v>2.382859952741663E-2</v>
      </c>
      <c r="AT39" s="19">
        <f t="shared" ref="AT39:AT44" si="45">(AH39-AD39)/AD39</f>
        <v>-0.87401070492749244</v>
      </c>
    </row>
    <row r="40" spans="1:48" hidden="1" outlineLevel="1" x14ac:dyDescent="0.25">
      <c r="A40" s="13" t="s">
        <v>48</v>
      </c>
      <c r="B40" s="14">
        <f>SUM('NEW Summary 1990-2022 CO2'!B40,('NEW Summary 1990-2022 CH4'!B40),'NEW Summary 1990-2022 N2O'!B40)</f>
        <v>7284.015502853953</v>
      </c>
      <c r="C40" s="14">
        <f>SUM('NEW Summary 1990-2022 CO2'!C40,('NEW Summary 1990-2022 CH4'!C40),'NEW Summary 1990-2022 N2O'!C40)</f>
        <v>7389.4234562754864</v>
      </c>
      <c r="D40" s="14">
        <f>SUM('NEW Summary 1990-2022 CO2'!D40,('NEW Summary 1990-2022 CH4'!D40),'NEW Summary 1990-2022 N2O'!D40)</f>
        <v>6801.927343624664</v>
      </c>
      <c r="E40" s="14">
        <f>SUM('NEW Summary 1990-2022 CO2'!E40,('NEW Summary 1990-2022 CH4'!E40),'NEW Summary 1990-2022 N2O'!E40)</f>
        <v>6448.8641035414084</v>
      </c>
      <c r="F40" s="14">
        <f>SUM('NEW Summary 1990-2022 CO2'!F40,('NEW Summary 1990-2022 CH4'!F40),'NEW Summary 1990-2022 N2O'!F40)</f>
        <v>6291.7879398373389</v>
      </c>
      <c r="G40" s="14">
        <f>SUM('NEW Summary 1990-2022 CO2'!G40,('NEW Summary 1990-2022 CH4'!G40),'NEW Summary 1990-2022 N2O'!G40)</f>
        <v>6491.2829008607378</v>
      </c>
      <c r="H40" s="14">
        <f>SUM('NEW Summary 1990-2022 CO2'!H40,('NEW Summary 1990-2022 CH4'!H40),'NEW Summary 1990-2022 N2O'!H40)</f>
        <v>6152.8056176005484</v>
      </c>
      <c r="I40" s="14">
        <f>SUM('NEW Summary 1990-2022 CO2'!I40,('NEW Summary 1990-2022 CH4'!I40),'NEW Summary 1990-2022 N2O'!I40)</f>
        <v>6550.2509885547388</v>
      </c>
      <c r="J40" s="14">
        <f>SUM('NEW Summary 1990-2022 CO2'!J40,('NEW Summary 1990-2022 CH4'!J40),'NEW Summary 1990-2022 N2O'!J40)</f>
        <v>6281.3309859333967</v>
      </c>
      <c r="K40" s="14">
        <f>SUM('NEW Summary 1990-2022 CO2'!K40,('NEW Summary 1990-2022 CH4'!K40),'NEW Summary 1990-2022 N2O'!K40)</f>
        <v>6213.6225472469205</v>
      </c>
      <c r="L40" s="14">
        <f>SUM('NEW Summary 1990-2022 CO2'!L40,('NEW Summary 1990-2022 CH4'!L40),'NEW Summary 1990-2022 N2O'!L40)</f>
        <v>6883.1909006006263</v>
      </c>
      <c r="M40" s="14">
        <f>SUM('NEW Summary 1990-2022 CO2'!M40,('NEW Summary 1990-2022 CH4'!M40),'NEW Summary 1990-2022 N2O'!M40)</f>
        <v>6765.3032861347201</v>
      </c>
      <c r="N40" s="14">
        <f>SUM('NEW Summary 1990-2022 CO2'!N40,('NEW Summary 1990-2022 CH4'!N40),'NEW Summary 1990-2022 N2O'!N40)</f>
        <v>7132.0479357763634</v>
      </c>
      <c r="O40" s="14">
        <f>SUM('NEW Summary 1990-2022 CO2'!O40,('NEW Summary 1990-2022 CH4'!O40),'NEW Summary 1990-2022 N2O'!O40)</f>
        <v>6834.4722186297422</v>
      </c>
      <c r="P40" s="14">
        <f>SUM('NEW Summary 1990-2022 CO2'!P40,('NEW Summary 1990-2022 CH4'!P40),'NEW Summary 1990-2022 N2O'!P40)</f>
        <v>6504.8742619223731</v>
      </c>
      <c r="Q40" s="14">
        <f>SUM('NEW Summary 1990-2022 CO2'!Q40,('NEW Summary 1990-2022 CH4'!Q40),'NEW Summary 1990-2022 N2O'!Q40)</f>
        <v>6780.0541111892508</v>
      </c>
      <c r="R40" s="14">
        <f>SUM('NEW Summary 1990-2022 CO2'!R40,('NEW Summary 1990-2022 CH4'!R40),'NEW Summary 1990-2022 N2O'!R40)</f>
        <v>6635.7716921777646</v>
      </c>
      <c r="S40" s="14">
        <f>SUM('NEW Summary 1990-2022 CO2'!S40,('NEW Summary 1990-2022 CH4'!S40),'NEW Summary 1990-2022 N2O'!S40)</f>
        <v>6642.4214500572607</v>
      </c>
      <c r="T40" s="14">
        <f>SUM('NEW Summary 1990-2022 CO2'!T40,('NEW Summary 1990-2022 CH4'!T40),'NEW Summary 1990-2022 N2O'!T40)</f>
        <v>6891.857563022304</v>
      </c>
      <c r="U40" s="14">
        <f>SUM('NEW Summary 1990-2022 CO2'!U40,('NEW Summary 1990-2022 CH4'!U40),'NEW Summary 1990-2022 N2O'!U40)</f>
        <v>7066.4943366371135</v>
      </c>
      <c r="V40" s="14">
        <f>SUM('NEW Summary 1990-2022 CO2'!V40,('NEW Summary 1990-2022 CH4'!V40),'NEW Summary 1990-2022 N2O'!V40)</f>
        <v>6967.4974141591974</v>
      </c>
      <c r="W40" s="14">
        <f>SUM('NEW Summary 1990-2022 CO2'!W40,('NEW Summary 1990-2022 CH4'!W40),'NEW Summary 1990-2022 N2O'!W40)</f>
        <v>6938.2599156151891</v>
      </c>
      <c r="X40" s="14">
        <f>SUM('NEW Summary 1990-2022 CO2'!X40,('NEW Summary 1990-2022 CH4'!X40),'NEW Summary 1990-2022 N2O'!X40)</f>
        <v>7077.0378326780947</v>
      </c>
      <c r="Y40" s="14">
        <f>SUM('NEW Summary 1990-2022 CO2'!Y40,('NEW Summary 1990-2022 CH4'!Y40),'NEW Summary 1990-2022 N2O'!Y40)</f>
        <v>7447.239175001172</v>
      </c>
      <c r="Z40" s="14">
        <f>SUM('NEW Summary 1990-2022 CO2'!Z40,('NEW Summary 1990-2022 CH4'!Z40),'NEW Summary 1990-2022 N2O'!Z40)</f>
        <v>6920.6746360724055</v>
      </c>
      <c r="AA40" s="14">
        <f>SUM('NEW Summary 1990-2022 CO2'!AA40,('NEW Summary 1990-2022 CH4'!AA40),'NEW Summary 1990-2022 N2O'!AA40)</f>
        <v>6935.2301080650614</v>
      </c>
      <c r="AB40" s="14">
        <f>SUM('NEW Summary 1990-2022 CO2'!AB40,('NEW Summary 1990-2022 CH4'!AB40),'NEW Summary 1990-2022 N2O'!AB40)</f>
        <v>6967.2235395598809</v>
      </c>
      <c r="AC40" s="14">
        <f>SUM('NEW Summary 1990-2022 CO2'!AC40,('NEW Summary 1990-2022 CH4'!AC40),'NEW Summary 1990-2022 N2O'!AC40)</f>
        <v>6980.8683802979913</v>
      </c>
      <c r="AD40" s="14">
        <f>SUM('NEW Summary 1990-2022 CO2'!AD40,('NEW Summary 1990-2022 CH4'!AD40),'NEW Summary 1990-2022 N2O'!AD40)</f>
        <v>7042.7223206392082</v>
      </c>
      <c r="AE40" s="14">
        <f>SUM('NEW Summary 1990-2022 CO2'!AE40,('NEW Summary 1990-2022 CH4'!AE40),'NEW Summary 1990-2022 N2O'!AE40)</f>
        <v>7037.1633564036683</v>
      </c>
      <c r="AF40" s="14">
        <f>SUM('NEW Summary 1990-2022 CO2'!AF40,('NEW Summary 1990-2022 CH4'!AF40),'NEW Summary 1990-2022 N2O'!AF40)</f>
        <v>6807.5621448838956</v>
      </c>
      <c r="AG40" s="14">
        <f>SUM('NEW Summary 1990-2022 CO2'!AG40,('NEW Summary 1990-2022 CH4'!AG40),'NEW Summary 1990-2022 N2O'!AG40)</f>
        <v>7108.9991045587249</v>
      </c>
      <c r="AH40" s="14">
        <f>SUM('NEW Summary 1990-2022 CO2'!AH40,('NEW Summary 1990-2022 CH4'!AH40),'NEW Summary 1990-2022 N2O'!AH40)</f>
        <v>6802.3676083409073</v>
      </c>
      <c r="AI40" s="15"/>
      <c r="AJ40" s="15">
        <f t="shared" si="36"/>
        <v>9.993358491830856E-2</v>
      </c>
      <c r="AK40" s="15">
        <f t="shared" si="44"/>
        <v>-6.6123952416676082E-2</v>
      </c>
      <c r="AM40" s="17">
        <f t="shared" si="34"/>
        <v>-4.3132864656177369E-2</v>
      </c>
      <c r="AN40" s="18">
        <f t="shared" si="29"/>
        <v>-306.63149621781758</v>
      </c>
      <c r="AP40" s="18">
        <f t="shared" si="2"/>
        <v>-0.3066314962178176</v>
      </c>
      <c r="AR40" s="19">
        <f t="shared" si="30"/>
        <v>3.2910500101809123E-3</v>
      </c>
      <c r="AT40" s="19">
        <f t="shared" si="45"/>
        <v>-3.4128097254938476E-2</v>
      </c>
    </row>
    <row r="41" spans="1:48" hidden="1" outlineLevel="1" x14ac:dyDescent="0.25">
      <c r="A41" s="13" t="s">
        <v>49</v>
      </c>
      <c r="B41" s="14">
        <f>SUM('NEW Summary 1990-2022 CO2'!B41,('NEW Summary 1990-2022 CH4'!B41),'NEW Summary 1990-2022 N2O'!B41)</f>
        <v>1910.0504220181747</v>
      </c>
      <c r="C41" s="14">
        <f>SUM('NEW Summary 1990-2022 CO2'!C41,('NEW Summary 1990-2022 CH4'!C41),'NEW Summary 1990-2022 N2O'!C41)</f>
        <v>1724.6954109562691</v>
      </c>
      <c r="D41" s="14">
        <f>SUM('NEW Summary 1990-2022 CO2'!D41,('NEW Summary 1990-2022 CH4'!D41),'NEW Summary 1990-2022 N2O'!D41)</f>
        <v>1606.8637121724028</v>
      </c>
      <c r="E41" s="14">
        <f>SUM('NEW Summary 1990-2022 CO2'!E41,('NEW Summary 1990-2022 CH4'!E41),'NEW Summary 1990-2022 N2O'!E41)</f>
        <v>2177.3453049359091</v>
      </c>
      <c r="F41" s="14">
        <f>SUM('NEW Summary 1990-2022 CO2'!F41,('NEW Summary 1990-2022 CH4'!F41),'NEW Summary 1990-2022 N2O'!F41)</f>
        <v>2020.0093891118088</v>
      </c>
      <c r="G41" s="14">
        <f>SUM('NEW Summary 1990-2022 CO2'!G41,('NEW Summary 1990-2022 CH4'!G41),'NEW Summary 1990-2022 N2O'!G41)</f>
        <v>2437.6513596810255</v>
      </c>
      <c r="H41" s="14">
        <f>SUM('NEW Summary 1990-2022 CO2'!H41,('NEW Summary 1990-2022 CH4'!H41),'NEW Summary 1990-2022 N2O'!H41)</f>
        <v>2324.9507127033576</v>
      </c>
      <c r="I41" s="14">
        <f>SUM('NEW Summary 1990-2022 CO2'!I41,('NEW Summary 1990-2022 CH4'!I41),'NEW Summary 1990-2022 N2O'!I41)</f>
        <v>2065.5237594817586</v>
      </c>
      <c r="J41" s="14">
        <f>SUM('NEW Summary 1990-2022 CO2'!J41,('NEW Summary 1990-2022 CH4'!J41),'NEW Summary 1990-2022 N2O'!J41)</f>
        <v>1824.8790448750844</v>
      </c>
      <c r="K41" s="14">
        <f>SUM('NEW Summary 1990-2022 CO2'!K41,('NEW Summary 1990-2022 CH4'!K41),'NEW Summary 1990-2022 N2O'!K41)</f>
        <v>1796.4158952750738</v>
      </c>
      <c r="L41" s="14">
        <f>SUM('NEW Summary 1990-2022 CO2'!L41,('NEW Summary 1990-2022 CH4'!L41),'NEW Summary 1990-2022 N2O'!L41)</f>
        <v>1826.6291511213913</v>
      </c>
      <c r="M41" s="14">
        <f>SUM('NEW Summary 1990-2022 CO2'!M41,('NEW Summary 1990-2022 CH4'!M41),'NEW Summary 1990-2022 N2O'!M41)</f>
        <v>3263.3827240741957</v>
      </c>
      <c r="N41" s="14">
        <f>SUM('NEW Summary 1990-2022 CO2'!N41,('NEW Summary 1990-2022 CH4'!N41),'NEW Summary 1990-2022 N2O'!N41)</f>
        <v>2345.433614554915</v>
      </c>
      <c r="O41" s="14">
        <f>SUM('NEW Summary 1990-2022 CO2'!O41,('NEW Summary 1990-2022 CH4'!O41),'NEW Summary 1990-2022 N2O'!O41)</f>
        <v>3409.2611207833311</v>
      </c>
      <c r="P41" s="14">
        <f>SUM('NEW Summary 1990-2022 CO2'!P41,('NEW Summary 1990-2022 CH4'!P41),'NEW Summary 1990-2022 N2O'!P41)</f>
        <v>2792.9482299826755</v>
      </c>
      <c r="Q41" s="14">
        <f>SUM('NEW Summary 1990-2022 CO2'!Q41,('NEW Summary 1990-2022 CH4'!Q41),'NEW Summary 1990-2022 N2O'!Q41)</f>
        <v>2870.4334847982009</v>
      </c>
      <c r="R41" s="14">
        <f>SUM('NEW Summary 1990-2022 CO2'!R41,('NEW Summary 1990-2022 CH4'!R41),'NEW Summary 1990-2022 N2O'!R41)</f>
        <v>2445.5011001140101</v>
      </c>
      <c r="S41" s="14">
        <f>SUM('NEW Summary 1990-2022 CO2'!S41,('NEW Summary 1990-2022 CH4'!S41),'NEW Summary 1990-2022 N2O'!S41)</f>
        <v>2553.2686419255956</v>
      </c>
      <c r="T41" s="14">
        <f>SUM('NEW Summary 1990-2022 CO2'!T41,('NEW Summary 1990-2022 CH4'!T41),'NEW Summary 1990-2022 N2O'!T41)</f>
        <v>2166.5404850035584</v>
      </c>
      <c r="U41" s="14">
        <f>SUM('NEW Summary 1990-2022 CO2'!U41,('NEW Summary 1990-2022 CH4'!U41),'NEW Summary 1990-2022 N2O'!U41)</f>
        <v>2016.9515424035731</v>
      </c>
      <c r="V41" s="14">
        <f>SUM('NEW Summary 1990-2022 CO2'!V41,('NEW Summary 1990-2022 CH4'!V41),'NEW Summary 1990-2022 N2O'!V41)</f>
        <v>3668.6141314060023</v>
      </c>
      <c r="W41" s="14">
        <f>SUM('NEW Summary 1990-2022 CO2'!W41,('NEW Summary 1990-2022 CH4'!W41),'NEW Summary 1990-2022 N2O'!W41)</f>
        <v>3003.9444978517413</v>
      </c>
      <c r="X41" s="14">
        <f>SUM('NEW Summary 1990-2022 CO2'!X41,('NEW Summary 1990-2022 CH4'!X41),'NEW Summary 1990-2022 N2O'!X41)</f>
        <v>2252.3374253587831</v>
      </c>
      <c r="Y41" s="14">
        <f>SUM('NEW Summary 1990-2022 CO2'!Y41,('NEW Summary 1990-2022 CH4'!Y41),'NEW Summary 1990-2022 N2O'!Y41)</f>
        <v>3147.9851597228362</v>
      </c>
      <c r="Z41" s="14">
        <f>SUM('NEW Summary 1990-2022 CO2'!Z41,('NEW Summary 1990-2022 CH4'!Z41),'NEW Summary 1990-2022 N2O'!Z41)</f>
        <v>3123.5330186144065</v>
      </c>
      <c r="AA41" s="14">
        <f>SUM('NEW Summary 1990-2022 CO2'!AA41,('NEW Summary 1990-2022 CH4'!AA41),'NEW Summary 1990-2022 N2O'!AA41)</f>
        <v>4180.9492997436291</v>
      </c>
      <c r="AB41" s="14">
        <f>SUM('NEW Summary 1990-2022 CO2'!AB41,('NEW Summary 1990-2022 CH4'!AB41),'NEW Summary 1990-2022 N2O'!AB41)</f>
        <v>3075.6049039850941</v>
      </c>
      <c r="AC41" s="14">
        <f>SUM('NEW Summary 1990-2022 CO2'!AC41,('NEW Summary 1990-2022 CH4'!AC41),'NEW Summary 1990-2022 N2O'!AC41)</f>
        <v>3904.1459495368581</v>
      </c>
      <c r="AD41" s="14">
        <f>SUM('NEW Summary 1990-2022 CO2'!AD41,('NEW Summary 1990-2022 CH4'!AD41),'NEW Summary 1990-2022 N2O'!AD41)</f>
        <v>2642.1154633615361</v>
      </c>
      <c r="AE41" s="14">
        <f>SUM('NEW Summary 1990-2022 CO2'!AE41,('NEW Summary 1990-2022 CH4'!AE41),'NEW Summary 1990-2022 N2O'!AE41)</f>
        <v>2573.3104105524317</v>
      </c>
      <c r="AF41" s="14">
        <f>SUM('NEW Summary 1990-2022 CO2'!AF41,('NEW Summary 1990-2022 CH4'!AF41),'NEW Summary 1990-2022 N2O'!AF41)</f>
        <v>2785.9762004225358</v>
      </c>
      <c r="AG41" s="14">
        <f>SUM('NEW Summary 1990-2022 CO2'!AG41,('NEW Summary 1990-2022 CH4'!AG41),'NEW Summary 1990-2022 N2O'!AG41)</f>
        <v>2082.5312646944844</v>
      </c>
      <c r="AH41" s="14">
        <f>SUM('NEW Summary 1990-2022 CO2'!AH41,('NEW Summary 1990-2022 CH4'!AH41),'NEW Summary 1990-2022 N2O'!AH41)</f>
        <v>1743.4224194601493</v>
      </c>
      <c r="AI41" s="15"/>
      <c r="AJ41" s="15">
        <f t="shared" si="36"/>
        <v>2.561261937534386E-2</v>
      </c>
      <c r="AK41" s="15">
        <f t="shared" si="44"/>
        <v>-8.7237488936006677E-2</v>
      </c>
      <c r="AM41" s="17">
        <f t="shared" si="34"/>
        <v>-0.16283493601431417</v>
      </c>
      <c r="AN41" s="18">
        <f t="shared" si="29"/>
        <v>-339.10884523433515</v>
      </c>
      <c r="AP41" s="18">
        <f t="shared" si="2"/>
        <v>-0.33910884523433515</v>
      </c>
      <c r="AR41" s="19">
        <f t="shared" si="30"/>
        <v>-0.39262747989343622</v>
      </c>
      <c r="AT41" s="19">
        <f t="shared" si="45"/>
        <v>-0.34014147237834524</v>
      </c>
    </row>
    <row r="42" spans="1:48" hidden="1" outlineLevel="1" x14ac:dyDescent="0.25">
      <c r="A42" s="13" t="s">
        <v>50</v>
      </c>
      <c r="B42" s="14">
        <f>SUM('NEW Summary 1990-2022 CO2'!B42,('NEW Summary 1990-2022 CH4'!B42),'NEW Summary 1990-2022 N2O'!B42)</f>
        <v>86.052731641399731</v>
      </c>
      <c r="C42" s="14">
        <f>SUM('NEW Summary 1990-2022 CO2'!C42,('NEW Summary 1990-2022 CH4'!C42),'NEW Summary 1990-2022 N2O'!C42)</f>
        <v>75.670831220880046</v>
      </c>
      <c r="D42" s="14">
        <f>SUM('NEW Summary 1990-2022 CO2'!D42,('NEW Summary 1990-2022 CH4'!D42),'NEW Summary 1990-2022 N2O'!D42)</f>
        <v>90.048418963626503</v>
      </c>
      <c r="E42" s="14">
        <f>SUM('NEW Summary 1990-2022 CO2'!E42,('NEW Summary 1990-2022 CH4'!E42),'NEW Summary 1990-2022 N2O'!E42)</f>
        <v>77.258682651577701</v>
      </c>
      <c r="F42" s="14">
        <f>SUM('NEW Summary 1990-2022 CO2'!F42,('NEW Summary 1990-2022 CH4'!F42),'NEW Summary 1990-2022 N2O'!F42)</f>
        <v>111.8654792278187</v>
      </c>
      <c r="G42" s="14">
        <f>SUM('NEW Summary 1990-2022 CO2'!G42,('NEW Summary 1990-2022 CH4'!G42),'NEW Summary 1990-2022 N2O'!G42)</f>
        <v>118.2341996246036</v>
      </c>
      <c r="H42" s="14">
        <f>SUM('NEW Summary 1990-2022 CO2'!H42,('NEW Summary 1990-2022 CH4'!H42),'NEW Summary 1990-2022 N2O'!H42)</f>
        <v>134.77564251872823</v>
      </c>
      <c r="I42" s="14">
        <f>SUM('NEW Summary 1990-2022 CO2'!I42,('NEW Summary 1990-2022 CH4'!I42),'NEW Summary 1990-2022 N2O'!I42)</f>
        <v>149.4403989776394</v>
      </c>
      <c r="J42" s="14">
        <f>SUM('NEW Summary 1990-2022 CO2'!J42,('NEW Summary 1990-2022 CH4'!J42),'NEW Summary 1990-2022 N2O'!J42)</f>
        <v>165.4236080102493</v>
      </c>
      <c r="K42" s="14">
        <f>SUM('NEW Summary 1990-2022 CO2'!K42,('NEW Summary 1990-2022 CH4'!K42),'NEW Summary 1990-2022 N2O'!K42)</f>
        <v>181.40183870380304</v>
      </c>
      <c r="L42" s="14">
        <f>SUM('NEW Summary 1990-2022 CO2'!L42,('NEW Summary 1990-2022 CH4'!L42),'NEW Summary 1990-2022 N2O'!L42)</f>
        <v>210.10838397611678</v>
      </c>
      <c r="M42" s="14">
        <f>SUM('NEW Summary 1990-2022 CO2'!M42,('NEW Summary 1990-2022 CH4'!M42),'NEW Summary 1990-2022 N2O'!M42)</f>
        <v>273.27912585005254</v>
      </c>
      <c r="N42" s="14">
        <f>SUM('NEW Summary 1990-2022 CO2'!N42,('NEW Summary 1990-2022 CH4'!N42),'NEW Summary 1990-2022 N2O'!N42)</f>
        <v>264.67715521688649</v>
      </c>
      <c r="O42" s="14">
        <f>SUM('NEW Summary 1990-2022 CO2'!O42,('NEW Summary 1990-2022 CH4'!O42),'NEW Summary 1990-2022 N2O'!O42)</f>
        <v>327.19310493996068</v>
      </c>
      <c r="P42" s="14">
        <f>SUM('NEW Summary 1990-2022 CO2'!P42,('NEW Summary 1990-2022 CH4'!P42),'NEW Summary 1990-2022 N2O'!P42)</f>
        <v>357.53430769494076</v>
      </c>
      <c r="Q42" s="14">
        <f>SUM('NEW Summary 1990-2022 CO2'!Q42,('NEW Summary 1990-2022 CH4'!Q42),'NEW Summary 1990-2022 N2O'!Q42)</f>
        <v>384.64657676861941</v>
      </c>
      <c r="R42" s="14">
        <f>SUM('NEW Summary 1990-2022 CO2'!R42,('NEW Summary 1990-2022 CH4'!R42),'NEW Summary 1990-2022 N2O'!R42)</f>
        <v>473.15500551695123</v>
      </c>
      <c r="S42" s="14">
        <f>SUM('NEW Summary 1990-2022 CO2'!S42,('NEW Summary 1990-2022 CH4'!S42),'NEW Summary 1990-2022 N2O'!S42)</f>
        <v>596.60546057922215</v>
      </c>
      <c r="T42" s="14">
        <f>SUM('NEW Summary 1990-2022 CO2'!T42,('NEW Summary 1990-2022 CH4'!T42),'NEW Summary 1990-2022 N2O'!T42)</f>
        <v>501.61432729150283</v>
      </c>
      <c r="U42" s="14">
        <f>SUM('NEW Summary 1990-2022 CO2'!U42,('NEW Summary 1990-2022 CH4'!U42),'NEW Summary 1990-2022 N2O'!U42)</f>
        <v>303.14243807097449</v>
      </c>
      <c r="V42" s="14">
        <f>SUM('NEW Summary 1990-2022 CO2'!V42,('NEW Summary 1990-2022 CH4'!V42),'NEW Summary 1990-2022 N2O'!V42)</f>
        <v>315.83589531098619</v>
      </c>
      <c r="W42" s="14">
        <f>SUM('NEW Summary 1990-2022 CO2'!W42,('NEW Summary 1990-2022 CH4'!W42),'NEW Summary 1990-2022 N2O'!W42)</f>
        <v>130.32419454099539</v>
      </c>
      <c r="X42" s="14">
        <f>SUM('NEW Summary 1990-2022 CO2'!X42,('NEW Summary 1990-2022 CH4'!X42),'NEW Summary 1990-2022 N2O'!X42)</f>
        <v>331.10201529039529</v>
      </c>
      <c r="Y42" s="14">
        <f>SUM('NEW Summary 1990-2022 CO2'!Y42,('NEW Summary 1990-2022 CH4'!Y42),'NEW Summary 1990-2022 N2O'!Y42)</f>
        <v>141.61383255705277</v>
      </c>
      <c r="Z42" s="14">
        <f>SUM('NEW Summary 1990-2022 CO2'!Z42,('NEW Summary 1990-2022 CH4'!Z42),'NEW Summary 1990-2022 N2O'!Z42)</f>
        <v>131.42536523754407</v>
      </c>
      <c r="AA42" s="14">
        <f>SUM('NEW Summary 1990-2022 CO2'!AA42,('NEW Summary 1990-2022 CH4'!AA42),'NEW Summary 1990-2022 N2O'!AA42)</f>
        <v>144.75969673946577</v>
      </c>
      <c r="AB42" s="14">
        <f>SUM('NEW Summary 1990-2022 CO2'!AB42,('NEW Summary 1990-2022 CH4'!AB42),'NEW Summary 1990-2022 N2O'!AB42)</f>
        <v>149.53042022638516</v>
      </c>
      <c r="AC42" s="14">
        <f>SUM('NEW Summary 1990-2022 CO2'!AC42,('NEW Summary 1990-2022 CH4'!AC42),'NEW Summary 1990-2022 N2O'!AC42)</f>
        <v>179.0274007153165</v>
      </c>
      <c r="AD42" s="14">
        <f>SUM('NEW Summary 1990-2022 CO2'!AD42,('NEW Summary 1990-2022 CH4'!AD42),'NEW Summary 1990-2022 N2O'!AD42)</f>
        <v>171.26958802020499</v>
      </c>
      <c r="AE42" s="14">
        <f>SUM('NEW Summary 1990-2022 CO2'!AE42,('NEW Summary 1990-2022 CH4'!AE42),'NEW Summary 1990-2022 N2O'!AE42)</f>
        <v>205.9145499658203</v>
      </c>
      <c r="AF42" s="14">
        <f>SUM('NEW Summary 1990-2022 CO2'!AF42,('NEW Summary 1990-2022 CH4'!AF42),'NEW Summary 1990-2022 N2O'!AF42)</f>
        <v>245.64632751692392</v>
      </c>
      <c r="AG42" s="14">
        <f>SUM('NEW Summary 1990-2022 CO2'!AG42,('NEW Summary 1990-2022 CH4'!AG42),'NEW Summary 1990-2022 N2O'!AG42)</f>
        <v>197.24471632348047</v>
      </c>
      <c r="AH42" s="14">
        <f>SUM('NEW Summary 1990-2022 CO2'!AH42,('NEW Summary 1990-2022 CH4'!AH42),'NEW Summary 1990-2022 N2O'!AH42)</f>
        <v>219.50320290056101</v>
      </c>
      <c r="AI42" s="15"/>
      <c r="AJ42" s="15">
        <f t="shared" si="36"/>
        <v>3.224721630746157E-3</v>
      </c>
      <c r="AK42" s="15">
        <f t="shared" si="44"/>
        <v>1.5507987801628209</v>
      </c>
      <c r="AM42" s="17">
        <f t="shared" si="34"/>
        <v>0.1128470612139324</v>
      </c>
      <c r="AN42" s="18">
        <f t="shared" si="29"/>
        <v>22.258486577080532</v>
      </c>
      <c r="AP42" s="18">
        <f t="shared" si="2"/>
        <v>2.2258486577080534E-2</v>
      </c>
      <c r="AR42" s="19">
        <f t="shared" si="30"/>
        <v>-0.42933795292138754</v>
      </c>
      <c r="AT42" s="19">
        <f t="shared" si="45"/>
        <v>0.2816239324092133</v>
      </c>
    </row>
    <row r="43" spans="1:48" hidden="1" outlineLevel="1" x14ac:dyDescent="0.25">
      <c r="A43" s="13" t="s">
        <v>51</v>
      </c>
      <c r="B43" s="14">
        <f>SUM('NEW Summary 1990-2022 CO2'!B43,('NEW Summary 1990-2022 CH4'!B43),'NEW Summary 1990-2022 N2O'!B43)</f>
        <v>0.87883892583803003</v>
      </c>
      <c r="C43" s="14">
        <f>SUM('NEW Summary 1990-2022 CO2'!C43,('NEW Summary 1990-2022 CH4'!C43),'NEW Summary 1990-2022 N2O'!C43)</f>
        <v>0.95489606869680999</v>
      </c>
      <c r="D43" s="14">
        <f>SUM('NEW Summary 1990-2022 CO2'!D43,('NEW Summary 1990-2022 CH4'!D43),'NEW Summary 1990-2022 N2O'!D43)</f>
        <v>1.0309532115529501</v>
      </c>
      <c r="E43" s="14">
        <f>SUM('NEW Summary 1990-2022 CO2'!E43,('NEW Summary 1990-2022 CH4'!E43),'NEW Summary 1990-2022 N2O'!E43)</f>
        <v>1.10701035441173</v>
      </c>
      <c r="F43" s="14">
        <f>SUM('NEW Summary 1990-2022 CO2'!F43,('NEW Summary 1990-2022 CH4'!F43),'NEW Summary 1990-2022 N2O'!F43)</f>
        <v>1.1830674972678599</v>
      </c>
      <c r="G43" s="14">
        <f>SUM('NEW Summary 1990-2022 CO2'!G43,('NEW Summary 1990-2022 CH4'!G43),'NEW Summary 1990-2022 N2O'!G43)</f>
        <v>23.11427869953555</v>
      </c>
      <c r="H43" s="14">
        <f>SUM('NEW Summary 1990-2022 CO2'!H43,('NEW Summary 1990-2022 CH4'!H43),'NEW Summary 1990-2022 N2O'!H43)</f>
        <v>29.287593975724171</v>
      </c>
      <c r="I43" s="14">
        <f>SUM('NEW Summary 1990-2022 CO2'!I43,('NEW Summary 1990-2022 CH4'!I43),'NEW Summary 1990-2022 N2O'!I43)</f>
        <v>31.590051118582071</v>
      </c>
      <c r="J43" s="14">
        <f>SUM('NEW Summary 1990-2022 CO2'!J43,('NEW Summary 1990-2022 CH4'!J43),'NEW Summary 1990-2022 N2O'!J43)</f>
        <v>33.892508261439971</v>
      </c>
      <c r="K43" s="14">
        <f>SUM('NEW Summary 1990-2022 CO2'!K43,('NEW Summary 1990-2022 CH4'!K43),'NEW Summary 1990-2022 N2O'!K43)</f>
        <v>36.194965404295218</v>
      </c>
      <c r="L43" s="14">
        <f>SUM('NEW Summary 1990-2022 CO2'!L43,('NEW Summary 1990-2022 CH4'!L43),'NEW Summary 1990-2022 N2O'!L43)</f>
        <v>53.289280183750812</v>
      </c>
      <c r="M43" s="14">
        <f>SUM('NEW Summary 1990-2022 CO2'!M43,('NEW Summary 1990-2022 CH4'!M43),'NEW Summary 1990-2022 N2O'!M43)</f>
        <v>58.589641801142974</v>
      </c>
      <c r="N43" s="14">
        <f>SUM('NEW Summary 1990-2022 CO2'!N43,('NEW Summary 1990-2022 CH4'!N43),'NEW Summary 1990-2022 N2O'!N43)</f>
        <v>60.992870467807883</v>
      </c>
      <c r="O43" s="14">
        <f>SUM('NEW Summary 1990-2022 CO2'!O43,('NEW Summary 1990-2022 CH4'!O43),'NEW Summary 1990-2022 N2O'!O43)</f>
        <v>63.396099134475435</v>
      </c>
      <c r="P43" s="14">
        <f>SUM('NEW Summary 1990-2022 CO2'!P43,('NEW Summary 1990-2022 CH4'!P43),'NEW Summary 1990-2022 N2O'!P43)</f>
        <v>65.799327801142979</v>
      </c>
      <c r="Q43" s="14">
        <f>SUM('NEW Summary 1990-2022 CO2'!Q43,('NEW Summary 1990-2022 CH4'!Q43),'NEW Summary 1990-2022 N2O'!Q43)</f>
        <v>68.202556467807852</v>
      </c>
      <c r="R43" s="14">
        <f>SUM('NEW Summary 1990-2022 CO2'!R43,('NEW Summary 1990-2022 CH4'!R43),'NEW Summary 1990-2022 N2O'!R43)</f>
        <v>1489.7498481904768</v>
      </c>
      <c r="S43" s="14">
        <f>SUM('NEW Summary 1990-2022 CO2'!S43,('NEW Summary 1990-2022 CH4'!S43),'NEW Summary 1990-2022 N2O'!S43)</f>
        <v>48.896514857142108</v>
      </c>
      <c r="T43" s="14">
        <f>SUM('NEW Summary 1990-2022 CO2'!T43,('NEW Summary 1990-2022 CH4'!T43),'NEW Summary 1990-2022 N2O'!T43)</f>
        <v>71.245827174605495</v>
      </c>
      <c r="U43" s="14">
        <f>SUM('NEW Summary 1990-2022 CO2'!U43,('NEW Summary 1990-2022 CH4'!U43),'NEW Summary 1990-2022 N2O'!U43)</f>
        <v>62.725086285714056</v>
      </c>
      <c r="V43" s="14">
        <f>SUM('NEW Summary 1990-2022 CO2'!V43,('NEW Summary 1990-2022 CH4'!V43),'NEW Summary 1990-2022 N2O'!V43)</f>
        <v>62.64902914285792</v>
      </c>
      <c r="W43" s="14">
        <f>SUM('NEW Summary 1990-2022 CO2'!W43,('NEW Summary 1990-2022 CH4'!W43),'NEW Summary 1990-2022 N2O'!W43)</f>
        <v>62.572971999999126</v>
      </c>
      <c r="X43" s="14">
        <f>SUM('NEW Summary 1990-2022 CO2'!X43,('NEW Summary 1990-2022 CH4'!X43),'NEW Summary 1990-2022 N2O'!X43)</f>
        <v>62.496914857142997</v>
      </c>
      <c r="Y43" s="14">
        <f>SUM('NEW Summary 1990-2022 CO2'!Y43,('NEW Summary 1990-2022 CH4'!Y43),'NEW Summary 1990-2022 N2O'!Y43)</f>
        <v>62.420857714286868</v>
      </c>
      <c r="Z43" s="14">
        <f>SUM('NEW Summary 1990-2022 CO2'!Z43,('NEW Summary 1990-2022 CH4'!Z43),'NEW Summary 1990-2022 N2O'!Z43)</f>
        <v>62.344800571428074</v>
      </c>
      <c r="AA43" s="14">
        <f>SUM('NEW Summary 1990-2022 CO2'!AA43,('NEW Summary 1990-2022 CH4'!AA43),'NEW Summary 1990-2022 N2O'!AA43)</f>
        <v>60.042343428570184</v>
      </c>
      <c r="AB43" s="14">
        <f>SUM('NEW Summary 1990-2022 CO2'!AB43,('NEW Summary 1990-2022 CH4'!AB43),'NEW Summary 1990-2022 N2O'!AB43)</f>
        <v>57.739886285714931</v>
      </c>
      <c r="AC43" s="14">
        <f>SUM('NEW Summary 1990-2022 CO2'!AC43,('NEW Summary 1990-2022 CH4'!AC43),'NEW Summary 1990-2022 N2O'!AC43)</f>
        <v>55.437429142857027</v>
      </c>
      <c r="AD43" s="14">
        <f>SUM('NEW Summary 1990-2022 CO2'!AD43,('NEW Summary 1990-2022 CH4'!AD43),'NEW Summary 1990-2022 N2O'!AD43)</f>
        <v>53.134971999999138</v>
      </c>
      <c r="AE43" s="14">
        <f>SUM('NEW Summary 1990-2022 CO2'!AE43,('NEW Summary 1990-2022 CH4'!AE43),'NEW Summary 1990-2022 N2O'!AE43)</f>
        <v>50.838462230035219</v>
      </c>
      <c r="AF43" s="14">
        <f>SUM('NEW Summary 1990-2022 CO2'!AF43,('NEW Summary 1990-2022 CH4'!AF43),'NEW Summary 1990-2022 N2O'!AF43)</f>
        <v>48.50241737289312</v>
      </c>
      <c r="AG43" s="14">
        <f>SUM('NEW Summary 1990-2022 CO2'!AG43,('NEW Summary 1990-2022 CH4'!AG43),'NEW Summary 1990-2022 N2O'!AG43)</f>
        <v>47.85101409523773</v>
      </c>
      <c r="AH43" s="14">
        <f>SUM('NEW Summary 1990-2022 CO2'!AH43,('NEW Summary 1990-2022 CH4'!AH43),'NEW Summary 1990-2022 N2O'!AH43)</f>
        <v>47.85101409523773</v>
      </c>
      <c r="AI43" s="15"/>
      <c r="AJ43" s="15">
        <f t="shared" si="36"/>
        <v>7.0297926484451303E-4</v>
      </c>
      <c r="AK43" s="15">
        <f t="shared" si="44"/>
        <v>53.447991194300684</v>
      </c>
      <c r="AM43" s="17">
        <f t="shared" si="34"/>
        <v>0</v>
      </c>
      <c r="AN43" s="18">
        <f t="shared" si="29"/>
        <v>0</v>
      </c>
      <c r="AP43" s="18">
        <f t="shared" si="2"/>
        <v>0</v>
      </c>
      <c r="AR43" s="19">
        <f t="shared" si="30"/>
        <v>-0.29839852677921558</v>
      </c>
      <c r="AT43" s="19">
        <f t="shared" si="45"/>
        <v>-9.9444070559809347E-2</v>
      </c>
    </row>
    <row r="44" spans="1:48" hidden="1" outlineLevel="1" x14ac:dyDescent="0.25">
      <c r="A44" s="13" t="s">
        <v>52</v>
      </c>
      <c r="B44" s="14">
        <f>SUM('NEW Summary 1990-2022 CO2'!B44)</f>
        <v>-413.04</v>
      </c>
      <c r="C44" s="14">
        <f>SUM('NEW Summary 1990-2022 CO2'!C44)</f>
        <v>-409.63</v>
      </c>
      <c r="D44" s="14">
        <f>SUM('NEW Summary 1990-2022 CO2'!D44)</f>
        <v>-560.58000000000004</v>
      </c>
      <c r="E44" s="14">
        <f>SUM('NEW Summary 1990-2022 CO2'!E44)</f>
        <v>-586.4</v>
      </c>
      <c r="F44" s="14">
        <f>SUM('NEW Summary 1990-2022 CO2'!F44)</f>
        <v>-645.76</v>
      </c>
      <c r="G44" s="14">
        <f>SUM('NEW Summary 1990-2022 CO2'!G44)</f>
        <v>-679.7</v>
      </c>
      <c r="H44" s="14">
        <f>SUM('NEW Summary 1990-2022 CO2'!H44)</f>
        <v>-789.72</v>
      </c>
      <c r="I44" s="14">
        <f>SUM('NEW Summary 1990-2022 CO2'!I44)</f>
        <v>-793.87</v>
      </c>
      <c r="J44" s="14">
        <f>SUM('NEW Summary 1990-2022 CO2'!J44)</f>
        <v>-903.23</v>
      </c>
      <c r="K44" s="14">
        <f>SUM('NEW Summary 1990-2022 CO2'!K44)</f>
        <v>-887.09</v>
      </c>
      <c r="L44" s="14">
        <f>SUM('NEW Summary 1990-2022 CO2'!L44)</f>
        <v>-1123.25</v>
      </c>
      <c r="M44" s="14">
        <f>SUM('NEW Summary 1990-2022 CO2'!M44)</f>
        <v>-1115.96</v>
      </c>
      <c r="N44" s="14">
        <f>SUM('NEW Summary 1990-2022 CO2'!N44)</f>
        <v>-953.41</v>
      </c>
      <c r="O44" s="14">
        <f>SUM('NEW Summary 1990-2022 CO2'!O44)</f>
        <v>-1181.8599999999999</v>
      </c>
      <c r="P44" s="14">
        <f>SUM('NEW Summary 1990-2022 CO2'!P44)</f>
        <v>-1090.4100000000001</v>
      </c>
      <c r="Q44" s="14">
        <f>SUM('NEW Summary 1990-2022 CO2'!Q44)</f>
        <v>-1129.67</v>
      </c>
      <c r="R44" s="14">
        <f>SUM('NEW Summary 1990-2022 CO2'!R44)</f>
        <v>-1273.92</v>
      </c>
      <c r="S44" s="14">
        <f>SUM('NEW Summary 1990-2022 CO2'!S44)</f>
        <v>-1198.28</v>
      </c>
      <c r="T44" s="14">
        <f>SUM('NEW Summary 1990-2022 CO2'!T44)</f>
        <v>-688.16</v>
      </c>
      <c r="U44" s="14">
        <f>SUM('NEW Summary 1990-2022 CO2'!U44)</f>
        <v>-708.49</v>
      </c>
      <c r="V44" s="14">
        <f>SUM('NEW Summary 1990-2022 CO2'!V44)</f>
        <v>-818.73</v>
      </c>
      <c r="W44" s="14">
        <f>SUM('NEW Summary 1990-2022 CO2'!W44)</f>
        <v>-741.72</v>
      </c>
      <c r="X44" s="14">
        <f>SUM('NEW Summary 1990-2022 CO2'!X44)</f>
        <v>-668.59</v>
      </c>
      <c r="Y44" s="14">
        <f>SUM('NEW Summary 1990-2022 CO2'!Y44)</f>
        <v>-662.33</v>
      </c>
      <c r="Z44" s="14">
        <f>SUM('NEW Summary 1990-2022 CO2'!Z44)</f>
        <v>-763.17</v>
      </c>
      <c r="AA44" s="14">
        <f>SUM('NEW Summary 1990-2022 CO2'!AA44)</f>
        <v>-728.72</v>
      </c>
      <c r="AB44" s="14">
        <f>SUM('NEW Summary 1990-2022 CO2'!AB44)</f>
        <v>-803.7</v>
      </c>
      <c r="AC44" s="14">
        <f>SUM('NEW Summary 1990-2022 CO2'!AC44)</f>
        <v>-868.83</v>
      </c>
      <c r="AD44" s="14">
        <f>SUM('NEW Summary 1990-2022 CO2'!AD44)</f>
        <v>-825.65</v>
      </c>
      <c r="AE44" s="14">
        <f>SUM('NEW Summary 1990-2022 CO2'!AE44)</f>
        <v>-866.32</v>
      </c>
      <c r="AF44" s="14">
        <f>SUM('NEW Summary 1990-2022 CO2'!AF44)</f>
        <v>-809.02</v>
      </c>
      <c r="AG44" s="14">
        <f>SUM('NEW Summary 1990-2022 CO2'!AG44)</f>
        <v>-962.68</v>
      </c>
      <c r="AH44" s="14">
        <f>SUM('NEW Summary 1990-2022 CO2'!AH44)</f>
        <v>-1819.624904091567</v>
      </c>
      <c r="AI44" s="15"/>
      <c r="AJ44" s="15">
        <f t="shared" si="36"/>
        <v>-2.6732110103772345E-2</v>
      </c>
      <c r="AK44" s="15">
        <f t="shared" si="44"/>
        <v>3.4054447610196759</v>
      </c>
      <c r="AM44" s="17">
        <f t="shared" si="34"/>
        <v>0.89016589530432455</v>
      </c>
      <c r="AN44" s="18">
        <f t="shared" si="29"/>
        <v>-856.94490409156708</v>
      </c>
      <c r="AP44" s="18">
        <f t="shared" si="2"/>
        <v>-0.85694490409156709</v>
      </c>
      <c r="AR44" s="19">
        <f t="shared" si="30"/>
        <v>0.61075792407655949</v>
      </c>
      <c r="AT44" s="19">
        <f t="shared" si="45"/>
        <v>1.2038695622740472</v>
      </c>
    </row>
    <row r="45" spans="1:48" hidden="1" outlineLevel="1" x14ac:dyDescent="0.25">
      <c r="A45" s="13" t="s">
        <v>53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5"/>
      <c r="AJ45" s="15"/>
      <c r="AK45" s="15"/>
      <c r="AM45" s="17"/>
      <c r="AN45" s="18"/>
      <c r="AP45" s="18"/>
      <c r="AR45" s="18"/>
      <c r="AT45" s="18"/>
    </row>
    <row r="46" spans="1:48" x14ac:dyDescent="0.2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7"/>
      <c r="AJ46" s="27"/>
      <c r="AM46" s="16"/>
      <c r="AN46" s="20"/>
      <c r="AP46" s="20"/>
      <c r="AR46" s="20"/>
      <c r="AT46" s="20"/>
    </row>
    <row r="47" spans="1:48" x14ac:dyDescent="0.25">
      <c r="A47" s="28" t="s">
        <v>54</v>
      </c>
      <c r="B47" s="12">
        <f>SUM(B2,B7,B8,B9,B10,B11,B17,B23,B24,B32)</f>
        <v>55643.573473481534</v>
      </c>
      <c r="C47" s="12">
        <f t="shared" ref="C47:AH47" si="46">SUM(C2,C7,C8,C9,C10,C11,C17,C23,C24,C32)</f>
        <v>56554.182528888952</v>
      </c>
      <c r="D47" s="12">
        <f t="shared" si="46"/>
        <v>56590.247643841714</v>
      </c>
      <c r="E47" s="12">
        <f t="shared" si="46"/>
        <v>57187.491460916848</v>
      </c>
      <c r="F47" s="12">
        <f t="shared" si="46"/>
        <v>58594.067774644893</v>
      </c>
      <c r="G47" s="12">
        <f t="shared" si="46"/>
        <v>60080.960893569092</v>
      </c>
      <c r="H47" s="12">
        <f t="shared" si="46"/>
        <v>62245.330611002413</v>
      </c>
      <c r="I47" s="12">
        <f t="shared" si="46"/>
        <v>63683.745271323016</v>
      </c>
      <c r="J47" s="12">
        <f t="shared" si="46"/>
        <v>66291.892260971901</v>
      </c>
      <c r="K47" s="12">
        <f t="shared" si="46"/>
        <v>67523.656134696779</v>
      </c>
      <c r="L47" s="12">
        <f t="shared" si="46"/>
        <v>69713.055662395927</v>
      </c>
      <c r="M47" s="12">
        <f t="shared" si="46"/>
        <v>71814.233244019924</v>
      </c>
      <c r="N47" s="12">
        <f t="shared" si="46"/>
        <v>69974.334212953196</v>
      </c>
      <c r="O47" s="12">
        <f t="shared" si="46"/>
        <v>70467.310453147104</v>
      </c>
      <c r="P47" s="12">
        <f t="shared" si="46"/>
        <v>69727.807041991269</v>
      </c>
      <c r="Q47" s="12">
        <f t="shared" si="46"/>
        <v>71540.14856675893</v>
      </c>
      <c r="R47" s="12">
        <f t="shared" si="46"/>
        <v>71032.564793484562</v>
      </c>
      <c r="S47" s="12">
        <f t="shared" si="46"/>
        <v>69888.433505966153</v>
      </c>
      <c r="T47" s="12">
        <f t="shared" si="46"/>
        <v>69349.976288089762</v>
      </c>
      <c r="U47" s="12">
        <f t="shared" si="46"/>
        <v>63547.069252794223</v>
      </c>
      <c r="V47" s="12">
        <f t="shared" si="46"/>
        <v>63056.837133541136</v>
      </c>
      <c r="W47" s="12">
        <f t="shared" si="46"/>
        <v>58875.833483163071</v>
      </c>
      <c r="X47" s="12">
        <f t="shared" si="46"/>
        <v>59957.440831846245</v>
      </c>
      <c r="Y47" s="12">
        <f t="shared" si="46"/>
        <v>59720.700793143551</v>
      </c>
      <c r="Z47" s="12">
        <f t="shared" si="46"/>
        <v>59215.738736022133</v>
      </c>
      <c r="AA47" s="12">
        <f t="shared" si="46"/>
        <v>61701.149052673136</v>
      </c>
      <c r="AB47" s="12">
        <f t="shared" si="46"/>
        <v>63967.063403984321</v>
      </c>
      <c r="AC47" s="12">
        <f t="shared" si="46"/>
        <v>63373.651449016572</v>
      </c>
      <c r="AD47" s="12">
        <f t="shared" si="46"/>
        <v>63667.552617378635</v>
      </c>
      <c r="AE47" s="12">
        <f t="shared" si="46"/>
        <v>61083.020513426614</v>
      </c>
      <c r="AF47" s="12">
        <f t="shared" si="46"/>
        <v>58944.833654383176</v>
      </c>
      <c r="AG47" s="12">
        <f t="shared" si="46"/>
        <v>61954.636158517264</v>
      </c>
      <c r="AH47" s="12">
        <f t="shared" si="46"/>
        <v>60763.828167788393</v>
      </c>
      <c r="AI47" s="9">
        <f>AH47/$AH$47</f>
        <v>1</v>
      </c>
      <c r="AJ47" s="9">
        <f>AH47/$AH$47</f>
        <v>1</v>
      </c>
      <c r="AK47" s="9">
        <f>(AH47-B47)/B47</f>
        <v>9.2018797044856521E-2</v>
      </c>
      <c r="AL47" s="10"/>
      <c r="AM47" s="11">
        <f>(AH47-AG47)/AG47</f>
        <v>-1.9220643757507774E-2</v>
      </c>
      <c r="AN47" s="12">
        <f>AH47-AG47</f>
        <v>-1190.8079907288702</v>
      </c>
      <c r="AP47" s="12">
        <f>AN47/1000</f>
        <v>-1.1908079907288702</v>
      </c>
      <c r="AR47" s="9">
        <f>(AH47-Q47)/Q47</f>
        <v>-0.15063318451057486</v>
      </c>
      <c r="AT47" s="9">
        <f>(AH47-AD47)/AD47</f>
        <v>-4.5607602777519733E-2</v>
      </c>
      <c r="AV47" s="29"/>
    </row>
    <row r="48" spans="1:48" x14ac:dyDescent="0.25">
      <c r="A48" s="28" t="s">
        <v>55</v>
      </c>
      <c r="B48" s="12">
        <f>SUM(B2,B7,B8,B9,B10,B11,B17,B23,B24,B32,B37)</f>
        <v>61653.016121429486</v>
      </c>
      <c r="C48" s="12">
        <f t="shared" ref="C48:AH48" si="47">SUM(C2,C7,C8,C9,C10,C11,C17,C23,C24,C32,C37)</f>
        <v>62368.071616086439</v>
      </c>
      <c r="D48" s="12">
        <f t="shared" si="47"/>
        <v>62158.718907913331</v>
      </c>
      <c r="E48" s="12">
        <f t="shared" si="47"/>
        <v>62859.366726861743</v>
      </c>
      <c r="F48" s="12">
        <f t="shared" si="47"/>
        <v>64332.816653004367</v>
      </c>
      <c r="G48" s="12">
        <f t="shared" si="47"/>
        <v>66783.134586439453</v>
      </c>
      <c r="H48" s="12">
        <f t="shared" si="47"/>
        <v>68601.107134502017</v>
      </c>
      <c r="I48" s="12">
        <f t="shared" si="47"/>
        <v>69505.670040890196</v>
      </c>
      <c r="J48" s="12">
        <f t="shared" si="47"/>
        <v>71924.36610680836</v>
      </c>
      <c r="K48" s="12">
        <f t="shared" si="47"/>
        <v>73247.682738710137</v>
      </c>
      <c r="L48" s="12">
        <f t="shared" si="47"/>
        <v>77038.694942472794</v>
      </c>
      <c r="M48" s="12">
        <f t="shared" si="47"/>
        <v>80232.076662647116</v>
      </c>
      <c r="N48" s="12">
        <f t="shared" si="47"/>
        <v>78274.419454700095</v>
      </c>
      <c r="O48" s="12">
        <f t="shared" si="47"/>
        <v>79241.166977097106</v>
      </c>
      <c r="P48" s="12">
        <f t="shared" si="47"/>
        <v>76966.210001509375</v>
      </c>
      <c r="Q48" s="12">
        <f t="shared" si="47"/>
        <v>79231.161633991695</v>
      </c>
      <c r="R48" s="12">
        <f t="shared" si="47"/>
        <v>78647.441984260018</v>
      </c>
      <c r="S48" s="12">
        <f t="shared" si="47"/>
        <v>76447.859172726123</v>
      </c>
      <c r="T48" s="12">
        <f t="shared" si="47"/>
        <v>75461.089578636107</v>
      </c>
      <c r="U48" s="12">
        <f t="shared" si="47"/>
        <v>69103.826556001761</v>
      </c>
      <c r="V48" s="12">
        <f t="shared" si="47"/>
        <v>70112.627891290758</v>
      </c>
      <c r="W48" s="12">
        <f t="shared" si="47"/>
        <v>65052.353528155334</v>
      </c>
      <c r="X48" s="12">
        <f t="shared" si="47"/>
        <v>65444.069402237932</v>
      </c>
      <c r="Y48" s="12">
        <f t="shared" si="47"/>
        <v>66010.36662810469</v>
      </c>
      <c r="Z48" s="12">
        <f t="shared" si="47"/>
        <v>65042.681013105786</v>
      </c>
      <c r="AA48" s="12">
        <f t="shared" si="47"/>
        <v>67960.557833334387</v>
      </c>
      <c r="AB48" s="12">
        <f t="shared" si="47"/>
        <v>69003.528791743505</v>
      </c>
      <c r="AC48" s="12">
        <f t="shared" si="47"/>
        <v>70812.511110032385</v>
      </c>
      <c r="AD48" s="12">
        <f t="shared" si="47"/>
        <v>69931.536932946299</v>
      </c>
      <c r="AE48" s="12">
        <f t="shared" si="47"/>
        <v>67740.088213363662</v>
      </c>
      <c r="AF48" s="12">
        <f t="shared" si="47"/>
        <v>65987.283740204395</v>
      </c>
      <c r="AG48" s="12">
        <f t="shared" si="47"/>
        <v>69292.887425783789</v>
      </c>
      <c r="AH48" s="12">
        <f t="shared" si="47"/>
        <v>68068.884088382823</v>
      </c>
      <c r="AI48" s="9">
        <f>AH48/$AH$48</f>
        <v>1</v>
      </c>
      <c r="AJ48" s="9">
        <f>AH48/$AH$48</f>
        <v>1</v>
      </c>
      <c r="AK48" s="9">
        <f>(AH48-B48)/B48</f>
        <v>0.10406413782444776</v>
      </c>
      <c r="AL48" s="10"/>
      <c r="AM48" s="11">
        <f>(AH48-AG48)/AG48</f>
        <v>-1.7664198778149277E-2</v>
      </c>
      <c r="AN48" s="12">
        <f>AH48-AG48</f>
        <v>-1224.0033374009654</v>
      </c>
      <c r="AP48" s="12">
        <f>AN48/1000</f>
        <v>-1.2240033374009653</v>
      </c>
      <c r="AR48" s="9">
        <f t="shared" ref="AR48" si="48">(AH48-Q48)/Q48</f>
        <v>-0.14088241691031878</v>
      </c>
      <c r="AT48" s="9">
        <f>(AH48-AD48)/AD48</f>
        <v>-2.6635376916561641E-2</v>
      </c>
      <c r="AV48" s="29"/>
    </row>
    <row r="49" spans="2:40" x14ac:dyDescent="0.25"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2:40" x14ac:dyDescent="0.25">
      <c r="B50" s="32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N50"/>
    </row>
    <row r="51" spans="2:40" customFormat="1" ht="12.75" x14ac:dyDescent="0.2"/>
    <row r="52" spans="2:40" x14ac:dyDescent="0.2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0"/>
      <c r="Q52" s="10"/>
      <c r="R52" s="20"/>
      <c r="S52" s="20"/>
      <c r="T52" s="20"/>
      <c r="U52" s="20"/>
      <c r="V52" s="20"/>
      <c r="W52" s="20"/>
      <c r="X52" s="20"/>
      <c r="Y52" s="20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2:40" x14ac:dyDescent="0.25"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2:40" x14ac:dyDescent="0.25"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2:40" x14ac:dyDescent="0.25"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2:40" x14ac:dyDescent="0.25"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2:40" x14ac:dyDescent="0.25"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2:40" x14ac:dyDescent="0.25"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2:40" x14ac:dyDescent="0.25"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2:40" x14ac:dyDescent="0.25"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2:40" x14ac:dyDescent="0.25"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2:40" x14ac:dyDescent="0.25"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2:40" x14ac:dyDescent="0.25"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2:40" x14ac:dyDescent="0.25"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26:40" x14ac:dyDescent="0.25"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26:40" x14ac:dyDescent="0.25"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26:40" x14ac:dyDescent="0.25"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26:40" x14ac:dyDescent="0.25"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26:40" x14ac:dyDescent="0.25"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26:40" x14ac:dyDescent="0.25"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26:40" x14ac:dyDescent="0.25"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121" spans="25:40" x14ac:dyDescent="0.25"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4" spans="25:40" customFormat="1" ht="12.75" x14ac:dyDescent="0.2"/>
    <row r="125" spans="25:40" customFormat="1" ht="12.75" x14ac:dyDescent="0.2"/>
    <row r="126" spans="25:40" customFormat="1" ht="12.75" x14ac:dyDescent="0.2"/>
    <row r="127" spans="25:40" customFormat="1" ht="12.75" x14ac:dyDescent="0.2"/>
    <row r="128" spans="25:40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71" spans="1:1" x14ac:dyDescent="0.25">
      <c r="A171" s="33"/>
    </row>
    <row r="197" spans="1:1" x14ac:dyDescent="0.25">
      <c r="A197" s="33"/>
    </row>
    <row r="222" spans="1:1" x14ac:dyDescent="0.25">
      <c r="A222" s="33"/>
    </row>
    <row r="246" spans="1:1" x14ac:dyDescent="0.25">
      <c r="A246" s="33"/>
    </row>
    <row r="271" spans="1:1" x14ac:dyDescent="0.25">
      <c r="A271" s="33"/>
    </row>
    <row r="296" spans="1:1" x14ac:dyDescent="0.25">
      <c r="A296" s="33"/>
    </row>
    <row r="320" spans="1:1" x14ac:dyDescent="0.25">
      <c r="A320" s="33"/>
    </row>
    <row r="344" customFormat="1" ht="12.75" x14ac:dyDescent="0.2"/>
    <row r="378" spans="2:34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2:34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2:34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2:34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2:34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2:34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2:34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7" spans="2:6" x14ac:dyDescent="0.25">
      <c r="B387" s="34"/>
      <c r="C387" s="34"/>
      <c r="D387" s="34"/>
      <c r="E387" s="34"/>
      <c r="F387" s="34"/>
    </row>
    <row r="388" spans="2:6" x14ac:dyDescent="0.25">
      <c r="B388" s="20"/>
      <c r="C388" s="20"/>
      <c r="D388" s="20"/>
      <c r="E388" s="20"/>
      <c r="F388" s="20"/>
    </row>
    <row r="389" spans="2:6" x14ac:dyDescent="0.25">
      <c r="B389" s="20"/>
      <c r="C389" s="20"/>
      <c r="D389" s="20"/>
      <c r="E389" s="20"/>
      <c r="F389" s="20"/>
    </row>
    <row r="390" spans="2:6" x14ac:dyDescent="0.25">
      <c r="B390" s="20"/>
      <c r="C390" s="20"/>
      <c r="D390" s="20"/>
      <c r="E390" s="20"/>
      <c r="F390" s="20"/>
    </row>
    <row r="391" spans="2:6" x14ac:dyDescent="0.25">
      <c r="B391" s="20"/>
      <c r="C391" s="20"/>
      <c r="D391" s="20"/>
      <c r="E391" s="20"/>
      <c r="F391" s="20"/>
    </row>
    <row r="392" spans="2:6" x14ac:dyDescent="0.25">
      <c r="B392" s="20"/>
      <c r="C392" s="20"/>
      <c r="D392" s="20"/>
      <c r="E392" s="20"/>
      <c r="F392" s="20"/>
    </row>
    <row r="393" spans="2:6" x14ac:dyDescent="0.25">
      <c r="B393" s="20"/>
      <c r="C393" s="20"/>
      <c r="D393" s="20"/>
      <c r="E393" s="20"/>
      <c r="F393" s="20"/>
    </row>
    <row r="394" spans="2:6" x14ac:dyDescent="0.25">
      <c r="B394" s="20"/>
      <c r="C394" s="20"/>
      <c r="D394" s="20"/>
      <c r="E394" s="20"/>
      <c r="F394" s="20"/>
    </row>
    <row r="395" spans="2:6" s="33" customFormat="1" x14ac:dyDescent="0.25">
      <c r="B395" s="35"/>
      <c r="C395" s="35"/>
      <c r="D395" s="35"/>
      <c r="E395" s="35"/>
      <c r="F395" s="35"/>
    </row>
    <row r="397" spans="2:6" x14ac:dyDescent="0.25">
      <c r="B397" s="10"/>
      <c r="C397" s="10"/>
      <c r="D397" s="10"/>
      <c r="E397" s="10"/>
      <c r="F397" s="10"/>
    </row>
    <row r="398" spans="2:6" x14ac:dyDescent="0.25">
      <c r="B398" s="10"/>
      <c r="C398" s="10"/>
      <c r="D398" s="10"/>
      <c r="E398" s="10"/>
      <c r="F398" s="10"/>
    </row>
    <row r="399" spans="2:6" x14ac:dyDescent="0.25">
      <c r="B399" s="10"/>
      <c r="C399" s="10"/>
      <c r="D399" s="10"/>
      <c r="E399" s="10"/>
      <c r="F399" s="10"/>
    </row>
    <row r="400" spans="2:6" x14ac:dyDescent="0.25">
      <c r="B400" s="10"/>
      <c r="C400" s="10"/>
      <c r="D400" s="10"/>
      <c r="E400" s="10"/>
      <c r="F400" s="10"/>
    </row>
    <row r="401" spans="1:6" x14ac:dyDescent="0.25">
      <c r="B401" s="10"/>
      <c r="C401" s="10"/>
      <c r="D401" s="10"/>
      <c r="E401" s="10"/>
      <c r="F401" s="10"/>
    </row>
    <row r="402" spans="1:6" x14ac:dyDescent="0.25">
      <c r="B402" s="10"/>
      <c r="C402" s="10"/>
      <c r="D402" s="10"/>
      <c r="E402" s="10"/>
      <c r="F402" s="10"/>
    </row>
    <row r="403" spans="1:6" x14ac:dyDescent="0.25">
      <c r="B403" s="10"/>
      <c r="C403" s="10"/>
      <c r="D403" s="10"/>
      <c r="E403" s="10"/>
      <c r="F403" s="10"/>
    </row>
    <row r="405" spans="1:6" x14ac:dyDescent="0.25">
      <c r="A405" s="33"/>
      <c r="D405" s="33"/>
      <c r="E405" s="34"/>
      <c r="F405" s="34"/>
    </row>
    <row r="406" spans="1:6" x14ac:dyDescent="0.25">
      <c r="D406" s="36"/>
      <c r="E406" s="36"/>
      <c r="F406" s="36"/>
    </row>
    <row r="407" spans="1:6" x14ac:dyDescent="0.25">
      <c r="A407"/>
      <c r="D407" s="20"/>
      <c r="E407" s="20"/>
      <c r="F407" s="20"/>
    </row>
    <row r="408" spans="1:6" x14ac:dyDescent="0.25">
      <c r="D408" s="36"/>
      <c r="E408" s="36"/>
      <c r="F408" s="36"/>
    </row>
    <row r="409" spans="1:6" x14ac:dyDescent="0.25">
      <c r="F409" s="37"/>
    </row>
    <row r="410" spans="1:6" x14ac:dyDescent="0.25">
      <c r="F410" s="38"/>
    </row>
    <row r="411" spans="1:6" x14ac:dyDescent="0.25">
      <c r="F411" s="38"/>
    </row>
    <row r="412" spans="1:6" x14ac:dyDescent="0.25">
      <c r="F412" s="38"/>
    </row>
    <row r="413" spans="1:6" x14ac:dyDescent="0.25">
      <c r="F413" s="36"/>
    </row>
    <row r="414" spans="1:6" x14ac:dyDescent="0.25">
      <c r="F414" s="3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FF6CD-D669-4926-A959-D9F088E595A8}">
  <sheetPr>
    <tabColor rgb="FFFF0000"/>
    <outlinePr summaryBelow="0"/>
  </sheetPr>
  <dimension ref="A1:AS69"/>
  <sheetViews>
    <sheetView zoomScale="75" zoomScaleNormal="75" workbookViewId="0">
      <pane ySplit="1" topLeftCell="A2" activePane="bottomLeft" state="frozen"/>
      <selection activeCell="AH17" sqref="AH17"/>
      <selection pane="bottomLeft" activeCell="O24" sqref="O24"/>
    </sheetView>
  </sheetViews>
  <sheetFormatPr defaultColWidth="9.28515625" defaultRowHeight="15" outlineLevelRow="1" x14ac:dyDescent="0.25"/>
  <cols>
    <col min="1" max="1" width="41" style="44" customWidth="1"/>
    <col min="2" max="34" width="9.85546875" style="44" bestFit="1" customWidth="1"/>
    <col min="35" max="35" width="9.42578125" style="44" customWidth="1"/>
    <col min="36" max="36" width="11" style="44" bestFit="1" customWidth="1"/>
    <col min="37" max="37" width="5.7109375" style="44" customWidth="1"/>
    <col min="38" max="38" width="10.28515625" style="44" bestFit="1" customWidth="1"/>
    <col min="39" max="39" width="9.28515625" style="44" bestFit="1" customWidth="1"/>
    <col min="40" max="40" width="13.5703125" style="44" customWidth="1"/>
    <col min="41" max="16384" width="9.28515625" style="44"/>
  </cols>
  <sheetData>
    <row r="1" spans="1:39" ht="30" x14ac:dyDescent="0.25">
      <c r="A1" s="1" t="s">
        <v>0</v>
      </c>
      <c r="B1" s="40">
        <v>1990</v>
      </c>
      <c r="C1" s="40">
        <v>1991</v>
      </c>
      <c r="D1" s="40">
        <v>1992</v>
      </c>
      <c r="E1" s="40">
        <v>1993</v>
      </c>
      <c r="F1" s="40">
        <v>1994</v>
      </c>
      <c r="G1" s="40">
        <v>1995</v>
      </c>
      <c r="H1" s="40">
        <v>1996</v>
      </c>
      <c r="I1" s="40">
        <v>1997</v>
      </c>
      <c r="J1" s="40">
        <v>1998</v>
      </c>
      <c r="K1" s="40">
        <v>1999</v>
      </c>
      <c r="L1" s="40">
        <v>2000</v>
      </c>
      <c r="M1" s="40">
        <v>2001</v>
      </c>
      <c r="N1" s="40">
        <v>2002</v>
      </c>
      <c r="O1" s="40">
        <v>2003</v>
      </c>
      <c r="P1" s="40">
        <v>2004</v>
      </c>
      <c r="Q1" s="40">
        <v>2005</v>
      </c>
      <c r="R1" s="40">
        <v>2006</v>
      </c>
      <c r="S1" s="40">
        <v>2007</v>
      </c>
      <c r="T1" s="40">
        <v>2008</v>
      </c>
      <c r="U1" s="40">
        <v>2009</v>
      </c>
      <c r="V1" s="40">
        <v>2010</v>
      </c>
      <c r="W1" s="40">
        <v>2011</v>
      </c>
      <c r="X1" s="40">
        <v>2012</v>
      </c>
      <c r="Y1" s="40">
        <v>2013</v>
      </c>
      <c r="Z1" s="40">
        <v>2014</v>
      </c>
      <c r="AA1" s="40">
        <v>2015</v>
      </c>
      <c r="AB1" s="40">
        <v>2016</v>
      </c>
      <c r="AC1" s="40">
        <v>2017</v>
      </c>
      <c r="AD1" s="40">
        <v>2018</v>
      </c>
      <c r="AE1" s="40">
        <v>2019</v>
      </c>
      <c r="AF1" s="40">
        <v>2020</v>
      </c>
      <c r="AG1" s="40">
        <v>2021</v>
      </c>
      <c r="AH1" s="40">
        <v>2022</v>
      </c>
      <c r="AI1" s="1" t="s">
        <v>1</v>
      </c>
      <c r="AJ1" s="41" t="s">
        <v>3</v>
      </c>
      <c r="AK1" s="42"/>
      <c r="AL1" s="41" t="s">
        <v>4</v>
      </c>
      <c r="AM1" s="43" t="s">
        <v>5</v>
      </c>
    </row>
    <row r="2" spans="1:39" collapsed="1" x14ac:dyDescent="0.25">
      <c r="A2" s="45" t="s">
        <v>9</v>
      </c>
      <c r="B2" s="46">
        <f t="shared" ref="B2:AA2" si="0">SUM(B3:B6)</f>
        <v>11145.011795837325</v>
      </c>
      <c r="C2" s="46">
        <f t="shared" si="0"/>
        <v>11604.437024402941</v>
      </c>
      <c r="D2" s="46">
        <f t="shared" si="0"/>
        <v>12263.693401455746</v>
      </c>
      <c r="E2" s="46">
        <f t="shared" si="0"/>
        <v>12282.243614002909</v>
      </c>
      <c r="F2" s="46">
        <f t="shared" si="0"/>
        <v>12618.23151998562</v>
      </c>
      <c r="G2" s="46">
        <f t="shared" si="0"/>
        <v>13301.427399542557</v>
      </c>
      <c r="H2" s="46">
        <f t="shared" si="0"/>
        <v>14016.867710969154</v>
      </c>
      <c r="I2" s="46">
        <f t="shared" si="0"/>
        <v>14674.047254823647</v>
      </c>
      <c r="J2" s="46">
        <f t="shared" si="0"/>
        <v>15057.168226385156</v>
      </c>
      <c r="K2" s="46">
        <f t="shared" si="0"/>
        <v>15751.387075345969</v>
      </c>
      <c r="L2" s="46">
        <f t="shared" si="0"/>
        <v>16028.432049552954</v>
      </c>
      <c r="M2" s="46">
        <f t="shared" si="0"/>
        <v>17295.089151475247</v>
      </c>
      <c r="N2" s="46">
        <f t="shared" si="0"/>
        <v>16314.679630761728</v>
      </c>
      <c r="O2" s="46">
        <f t="shared" si="0"/>
        <v>15611.031017611705</v>
      </c>
      <c r="P2" s="46">
        <f t="shared" si="0"/>
        <v>15234.593318998688</v>
      </c>
      <c r="Q2" s="46">
        <f t="shared" si="0"/>
        <v>15719.062726686898</v>
      </c>
      <c r="R2" s="46">
        <f t="shared" si="0"/>
        <v>14959.201330537671</v>
      </c>
      <c r="S2" s="46">
        <f t="shared" si="0"/>
        <v>14458.954338672</v>
      </c>
      <c r="T2" s="46">
        <f t="shared" si="0"/>
        <v>14555.216695560133</v>
      </c>
      <c r="U2" s="46">
        <f t="shared" si="0"/>
        <v>12972.096594043738</v>
      </c>
      <c r="V2" s="46">
        <f t="shared" si="0"/>
        <v>13228.010437610892</v>
      </c>
      <c r="W2" s="46">
        <f t="shared" si="0"/>
        <v>11844.579066347227</v>
      </c>
      <c r="X2" s="46">
        <f t="shared" si="0"/>
        <v>12683.41634114885</v>
      </c>
      <c r="Y2" s="46">
        <f t="shared" si="0"/>
        <v>11331.215375034613</v>
      </c>
      <c r="Z2" s="46">
        <f t="shared" si="0"/>
        <v>11126.259505836386</v>
      </c>
      <c r="AA2" s="46">
        <f t="shared" si="0"/>
        <v>11737.905320937096</v>
      </c>
      <c r="AB2" s="46">
        <f>SUM(AB3:AB6)</f>
        <v>12443.943671905898</v>
      </c>
      <c r="AC2" s="46">
        <f>SUM(AC3:AC6)</f>
        <v>11671.552469138132</v>
      </c>
      <c r="AD2" s="46">
        <f t="shared" ref="AD2:AH2" si="1">SUM(AD3:AD6)</f>
        <v>10402.07023891955</v>
      </c>
      <c r="AE2" s="46">
        <f t="shared" si="1"/>
        <v>9199.9327046263243</v>
      </c>
      <c r="AF2" s="46">
        <f t="shared" si="1"/>
        <v>8513.2057407103639</v>
      </c>
      <c r="AG2" s="46">
        <f t="shared" si="1"/>
        <v>10064.29025284574</v>
      </c>
      <c r="AH2" s="46">
        <f t="shared" si="1"/>
        <v>9872.5378238245685</v>
      </c>
      <c r="AI2" s="9">
        <f>AH2/$AH$47</f>
        <v>0.26896181288913074</v>
      </c>
      <c r="AJ2" s="9">
        <f>(AH2-B2)/B2</f>
        <v>-0.11417430464165385</v>
      </c>
      <c r="AK2" s="6"/>
      <c r="AL2" s="11">
        <f>(AH2-AG2)/AG2</f>
        <v>-1.9052752275994043E-2</v>
      </c>
      <c r="AM2" s="12">
        <f>AH2-AG2</f>
        <v>-191.75242902117134</v>
      </c>
    </row>
    <row r="3" spans="1:39" hidden="1" outlineLevel="1" x14ac:dyDescent="0.25">
      <c r="A3" s="47" t="s">
        <v>10</v>
      </c>
      <c r="B3" s="48">
        <v>10876.49</v>
      </c>
      <c r="C3" s="48">
        <v>11361.810000000001</v>
      </c>
      <c r="D3" s="48">
        <v>12027.130000000001</v>
      </c>
      <c r="E3" s="48">
        <v>12047.519999999999</v>
      </c>
      <c r="F3" s="48">
        <v>12368.4</v>
      </c>
      <c r="G3" s="48">
        <v>13051.270999999999</v>
      </c>
      <c r="H3" s="48">
        <v>13765.810000000001</v>
      </c>
      <c r="I3" s="48">
        <v>14404.19</v>
      </c>
      <c r="J3" s="48">
        <v>14730.09</v>
      </c>
      <c r="K3" s="48">
        <v>15411.99</v>
      </c>
      <c r="L3" s="48">
        <v>15667.305</v>
      </c>
      <c r="M3" s="48">
        <v>16799.705999999998</v>
      </c>
      <c r="N3" s="48">
        <v>15830.458000000001</v>
      </c>
      <c r="O3" s="48">
        <v>15108.59</v>
      </c>
      <c r="P3" s="48">
        <v>14736.822</v>
      </c>
      <c r="Q3" s="48">
        <v>15136.447757829999</v>
      </c>
      <c r="R3" s="48">
        <v>14410.774854998932</v>
      </c>
      <c r="S3" s="48">
        <v>13932.81325075683</v>
      </c>
      <c r="T3" s="48">
        <v>14005.000329140019</v>
      </c>
      <c r="U3" s="48">
        <v>12466.315535650141</v>
      </c>
      <c r="V3" s="48">
        <v>12745.138537904344</v>
      </c>
      <c r="W3" s="48">
        <v>11424.022870123859</v>
      </c>
      <c r="X3" s="48">
        <v>12225.174473821558</v>
      </c>
      <c r="Y3" s="48">
        <v>10876.310124592461</v>
      </c>
      <c r="Z3" s="48">
        <v>10713.850144827689</v>
      </c>
      <c r="AA3" s="48">
        <v>11264.966412303311</v>
      </c>
      <c r="AB3" s="48">
        <v>12004.378167132038</v>
      </c>
      <c r="AC3" s="48">
        <v>11227.696318935208</v>
      </c>
      <c r="AD3" s="48">
        <v>9961.8791469565222</v>
      </c>
      <c r="AE3" s="48">
        <v>8818.4825759984069</v>
      </c>
      <c r="AF3" s="48">
        <v>8120.651947132751</v>
      </c>
      <c r="AG3" s="48">
        <v>9689.3149794895471</v>
      </c>
      <c r="AH3" s="48">
        <v>9497.6920350522905</v>
      </c>
      <c r="AI3" s="15">
        <f>AH3/$AH$47</f>
        <v>0.25874972713153055</v>
      </c>
      <c r="AJ3" s="15">
        <f>(AH3-B3)/B3</f>
        <v>-0.12676865100300827</v>
      </c>
      <c r="AK3" s="16"/>
      <c r="AL3" s="17">
        <f>(AH3-AG3)/AG3</f>
        <v>-1.9776727750401988E-2</v>
      </c>
      <c r="AM3" s="18">
        <f>AH3-AG3</f>
        <v>-191.62294443725659</v>
      </c>
    </row>
    <row r="4" spans="1:39" hidden="1" outlineLevel="1" x14ac:dyDescent="0.25">
      <c r="A4" s="47" t="s">
        <v>11</v>
      </c>
      <c r="B4" s="48">
        <v>168.38152075404003</v>
      </c>
      <c r="C4" s="48">
        <v>166.39219078560001</v>
      </c>
      <c r="D4" s="48">
        <v>171.56288920428003</v>
      </c>
      <c r="E4" s="48">
        <v>172.39000452336003</v>
      </c>
      <c r="F4" s="48">
        <v>177.99303023531999</v>
      </c>
      <c r="G4" s="48">
        <v>180.99686287439999</v>
      </c>
      <c r="H4" s="48">
        <v>179.11615901328003</v>
      </c>
      <c r="I4" s="48">
        <v>218.39591609712005</v>
      </c>
      <c r="J4" s="48">
        <v>247.44679701228003</v>
      </c>
      <c r="K4" s="48">
        <v>223.50005276940004</v>
      </c>
      <c r="L4" s="48">
        <v>274.3108398558</v>
      </c>
      <c r="M4" s="48">
        <v>320.94423886860005</v>
      </c>
      <c r="N4" s="48">
        <v>339.20318181708001</v>
      </c>
      <c r="O4" s="48">
        <v>337.07391266412003</v>
      </c>
      <c r="P4" s="48">
        <v>336.13731252504004</v>
      </c>
      <c r="Q4" s="48">
        <v>411.21800000000002</v>
      </c>
      <c r="R4" s="48">
        <v>376.5308176376102</v>
      </c>
      <c r="S4" s="48">
        <v>360.19567000000001</v>
      </c>
      <c r="T4" s="48">
        <v>366.88738999999998</v>
      </c>
      <c r="U4" s="48">
        <v>314.90624917837295</v>
      </c>
      <c r="V4" s="48">
        <v>310.11213604709911</v>
      </c>
      <c r="W4" s="48">
        <v>285.17234600815999</v>
      </c>
      <c r="X4" s="48">
        <v>313.29541118269913</v>
      </c>
      <c r="Y4" s="48">
        <v>294.25747651457567</v>
      </c>
      <c r="Z4" s="48">
        <v>279.18488377122759</v>
      </c>
      <c r="AA4" s="48">
        <v>358.37596659407865</v>
      </c>
      <c r="AB4" s="48">
        <v>313.25275922727405</v>
      </c>
      <c r="AC4" s="48">
        <v>310.86031125936626</v>
      </c>
      <c r="AD4" s="48">
        <v>321.84914255165779</v>
      </c>
      <c r="AE4" s="48">
        <v>274.24173878710292</v>
      </c>
      <c r="AF4" s="48">
        <v>300.68159079584188</v>
      </c>
      <c r="AG4" s="48">
        <v>294.05794525144739</v>
      </c>
      <c r="AH4" s="48">
        <v>307.96751416889452</v>
      </c>
      <c r="AI4" s="15">
        <f t="shared" ref="AI4:AI5" si="2">AH4/$AH$47</f>
        <v>8.3900920310413605E-3</v>
      </c>
      <c r="AJ4" s="15">
        <f t="shared" ref="AJ4:AJ6" si="3">(AH4-B4)/B4</f>
        <v>0.82898641602573464</v>
      </c>
      <c r="AK4" s="10"/>
      <c r="AL4" s="17">
        <f t="shared" ref="AL4:AL6" si="4">(AH4-AG4)/AG4</f>
        <v>4.7302135997560391E-2</v>
      </c>
      <c r="AM4" s="18">
        <f t="shared" ref="AM4:AM6" si="5">AH4-AG4</f>
        <v>13.909568917447132</v>
      </c>
    </row>
    <row r="5" spans="1:39" hidden="1" outlineLevel="1" x14ac:dyDescent="0.25">
      <c r="A5" s="47" t="s">
        <v>12</v>
      </c>
      <c r="B5" s="48">
        <v>100.13426594215507</v>
      </c>
      <c r="C5" s="48">
        <v>76.228674882093415</v>
      </c>
      <c r="D5" s="48">
        <v>64.994420966561947</v>
      </c>
      <c r="E5" s="48">
        <v>62.326645745399738</v>
      </c>
      <c r="F5" s="48">
        <v>71.831424423142963</v>
      </c>
      <c r="G5" s="48">
        <v>69.151185277439168</v>
      </c>
      <c r="H5" s="48">
        <v>71.92811258959226</v>
      </c>
      <c r="I5" s="48">
        <v>51.443543650729268</v>
      </c>
      <c r="J5" s="48">
        <v>79.607856453791257</v>
      </c>
      <c r="K5" s="48">
        <v>77.602415435076225</v>
      </c>
      <c r="L5" s="48">
        <v>86.778921820303381</v>
      </c>
      <c r="M5" s="48">
        <v>118.34729150779896</v>
      </c>
      <c r="N5" s="48">
        <v>144.97432077428275</v>
      </c>
      <c r="O5" s="48">
        <v>165.32225426241661</v>
      </c>
      <c r="P5" s="48">
        <v>161.58598964806058</v>
      </c>
      <c r="Q5" s="48">
        <v>171.35406317316358</v>
      </c>
      <c r="R5" s="48">
        <v>171.84597470340819</v>
      </c>
      <c r="S5" s="48">
        <v>165.88404123771215</v>
      </c>
      <c r="T5" s="48">
        <v>183.26713631572071</v>
      </c>
      <c r="U5" s="48">
        <v>190.8094586229447</v>
      </c>
      <c r="V5" s="48">
        <v>172.68678004736256</v>
      </c>
      <c r="W5" s="48">
        <v>135.32145709933954</v>
      </c>
      <c r="X5" s="48">
        <v>144.89117325515971</v>
      </c>
      <c r="Y5" s="48">
        <v>160.59575331096261</v>
      </c>
      <c r="Z5" s="48">
        <v>133.17983929251457</v>
      </c>
      <c r="AA5" s="48">
        <v>114.1575946308288</v>
      </c>
      <c r="AB5" s="48">
        <v>124.94529251768691</v>
      </c>
      <c r="AC5" s="48">
        <v>128.23549801638995</v>
      </c>
      <c r="AD5" s="48">
        <v>118.13685883705082</v>
      </c>
      <c r="AE5" s="48">
        <v>106.92273746495195</v>
      </c>
      <c r="AF5" s="48">
        <v>91.537360882942522</v>
      </c>
      <c r="AG5" s="48">
        <v>80.482754499882148</v>
      </c>
      <c r="AH5" s="48">
        <v>66.678179850888441</v>
      </c>
      <c r="AI5" s="15">
        <f t="shared" si="2"/>
        <v>1.8165424587753033E-3</v>
      </c>
      <c r="AJ5" s="15">
        <f t="shared" si="3"/>
        <v>-0.33411226193632187</v>
      </c>
      <c r="AK5" s="10"/>
      <c r="AL5" s="17">
        <f t="shared" si="4"/>
        <v>-0.17152214452369322</v>
      </c>
      <c r="AM5" s="18">
        <f t="shared" si="5"/>
        <v>-13.804574648993707</v>
      </c>
    </row>
    <row r="6" spans="1:39" hidden="1" outlineLevel="1" x14ac:dyDescent="0.25">
      <c r="A6" s="47" t="s">
        <v>13</v>
      </c>
      <c r="B6" s="48">
        <v>6.0091411298946991E-3</v>
      </c>
      <c r="C6" s="48">
        <v>6.1587352459974518E-3</v>
      </c>
      <c r="D6" s="48">
        <v>6.0912849021070026E-3</v>
      </c>
      <c r="E6" s="48">
        <v>6.9637341510215937E-3</v>
      </c>
      <c r="F6" s="48">
        <v>7.0653271576994253E-3</v>
      </c>
      <c r="G6" s="48">
        <v>8.3513907190986437E-3</v>
      </c>
      <c r="H6" s="48">
        <v>1.3439366280641147E-2</v>
      </c>
      <c r="I6" s="48">
        <v>1.779507579439377E-2</v>
      </c>
      <c r="J6" s="48">
        <v>2.3572919084843942E-2</v>
      </c>
      <c r="K6" s="48">
        <v>38.294607141493721</v>
      </c>
      <c r="L6" s="48">
        <v>3.7287876850500203E-2</v>
      </c>
      <c r="M6" s="48">
        <v>56.091621098852421</v>
      </c>
      <c r="N6" s="48">
        <v>4.4128170364803557E-2</v>
      </c>
      <c r="O6" s="48">
        <v>4.4850685167184788E-2</v>
      </c>
      <c r="P6" s="48">
        <v>4.8016825588451051E-2</v>
      </c>
      <c r="Q6" s="48">
        <v>4.2905683734384498E-2</v>
      </c>
      <c r="R6" s="48">
        <v>4.9683197719081043E-2</v>
      </c>
      <c r="S6" s="48">
        <v>6.1376677458698292E-2</v>
      </c>
      <c r="T6" s="48">
        <v>6.1840104394019907E-2</v>
      </c>
      <c r="U6" s="48">
        <v>6.5350592278796041E-2</v>
      </c>
      <c r="V6" s="48">
        <v>7.2983612085977853E-2</v>
      </c>
      <c r="W6" s="48">
        <v>6.2393115870048088E-2</v>
      </c>
      <c r="X6" s="48">
        <v>5.5282889432504659E-2</v>
      </c>
      <c r="Y6" s="48">
        <v>5.2020616612560938E-2</v>
      </c>
      <c r="Z6" s="48">
        <v>4.463794495473155E-2</v>
      </c>
      <c r="AA6" s="48">
        <v>0.40534740887803328</v>
      </c>
      <c r="AB6" s="48">
        <v>1.3674530288993896</v>
      </c>
      <c r="AC6" s="48">
        <v>4.7603409271693158</v>
      </c>
      <c r="AD6" s="48">
        <v>0.20509057431765981</v>
      </c>
      <c r="AE6" s="48">
        <v>0.2856523758623305</v>
      </c>
      <c r="AF6" s="48">
        <v>0.33484189882879295</v>
      </c>
      <c r="AG6" s="48">
        <v>0.43457360486289898</v>
      </c>
      <c r="AH6" s="48">
        <v>0.20009475249335976</v>
      </c>
      <c r="AI6" s="15">
        <f>AH6/$AH$47</f>
        <v>5.4512677834813505E-6</v>
      </c>
      <c r="AJ6" s="15">
        <f t="shared" si="3"/>
        <v>32.298394590520473</v>
      </c>
      <c r="AK6" s="6"/>
      <c r="AL6" s="17">
        <f t="shared" si="4"/>
        <v>-0.53956073205024391</v>
      </c>
      <c r="AM6" s="18">
        <f t="shared" si="5"/>
        <v>-0.23447885236953922</v>
      </c>
    </row>
    <row r="7" spans="1:39" x14ac:dyDescent="0.25">
      <c r="A7" s="49" t="s">
        <v>14</v>
      </c>
      <c r="B7" s="46">
        <v>7049.6165572435057</v>
      </c>
      <c r="C7" s="46">
        <v>7167.7388253369063</v>
      </c>
      <c r="D7" s="46">
        <v>6450.4207007496843</v>
      </c>
      <c r="E7" s="46">
        <v>6459.2610538558038</v>
      </c>
      <c r="F7" s="46">
        <v>6441.084560078958</v>
      </c>
      <c r="G7" s="46">
        <v>6308.8862784382436</v>
      </c>
      <c r="H7" s="46">
        <v>6643.6190656384078</v>
      </c>
      <c r="I7" s="46">
        <v>6442.3113920021806</v>
      </c>
      <c r="J7" s="46">
        <v>6999.1245476523591</v>
      </c>
      <c r="K7" s="46">
        <v>6828.4238937674709</v>
      </c>
      <c r="L7" s="46">
        <v>6930.6932285379553</v>
      </c>
      <c r="M7" s="46">
        <v>7297.8438239349489</v>
      </c>
      <c r="N7" s="46">
        <v>7317.9798109342773</v>
      </c>
      <c r="O7" s="46">
        <v>7564.5469190617641</v>
      </c>
      <c r="P7" s="46">
        <v>7719.768619614104</v>
      </c>
      <c r="Q7" s="46">
        <v>8166.8708785490089</v>
      </c>
      <c r="R7" s="46">
        <v>8035.1220904956663</v>
      </c>
      <c r="S7" s="46">
        <v>7870.7349979618466</v>
      </c>
      <c r="T7" s="46">
        <v>8660.7540273167579</v>
      </c>
      <c r="U7" s="46">
        <v>8486.3726049015822</v>
      </c>
      <c r="V7" s="46">
        <v>8750.9327358580504</v>
      </c>
      <c r="W7" s="46">
        <v>7528.7894168471021</v>
      </c>
      <c r="X7" s="46">
        <v>7046.4419789612548</v>
      </c>
      <c r="Y7" s="46">
        <v>6842.8625276227222</v>
      </c>
      <c r="Z7" s="46">
        <v>6060.1190056992946</v>
      </c>
      <c r="AA7" s="46">
        <v>6489.4500523721263</v>
      </c>
      <c r="AB7" s="46">
        <v>6770.7044604336879</v>
      </c>
      <c r="AC7" s="46">
        <v>6420.6825355326573</v>
      </c>
      <c r="AD7" s="46">
        <v>6902.940046998533</v>
      </c>
      <c r="AE7" s="46">
        <v>6651.2692788289942</v>
      </c>
      <c r="AF7" s="46">
        <v>7250.078955600934</v>
      </c>
      <c r="AG7" s="46">
        <v>6818.9706822071394</v>
      </c>
      <c r="AH7" s="46">
        <v>5967.5212251000794</v>
      </c>
      <c r="AI7" s="9">
        <f>AH7/$AH$47</f>
        <v>0.1625757587156553</v>
      </c>
      <c r="AJ7" s="9">
        <f>(AH7-B7)/B7</f>
        <v>-0.15349704815243739</v>
      </c>
      <c r="AK7" s="6"/>
      <c r="AL7" s="11">
        <f>(AH7-AG7)/AG7</f>
        <v>-0.12486480684376046</v>
      </c>
      <c r="AM7" s="12">
        <f>AH7-AG7</f>
        <v>-851.44945710705997</v>
      </c>
    </row>
    <row r="8" spans="1:39" x14ac:dyDescent="0.25">
      <c r="A8" s="49" t="s">
        <v>15</v>
      </c>
      <c r="B8" s="46">
        <v>4055.4542674901159</v>
      </c>
      <c r="C8" s="46">
        <v>4140.3321793443265</v>
      </c>
      <c r="D8" s="46">
        <v>3817.4263664355904</v>
      </c>
      <c r="E8" s="46">
        <v>4023.4254303788543</v>
      </c>
      <c r="F8" s="46">
        <v>4257.1456890884083</v>
      </c>
      <c r="G8" s="46">
        <v>4272.5488892466547</v>
      </c>
      <c r="H8" s="46">
        <v>4140.4868781645428</v>
      </c>
      <c r="I8" s="46">
        <v>4479.0080031933276</v>
      </c>
      <c r="J8" s="46">
        <v>4458.8987260287067</v>
      </c>
      <c r="K8" s="46">
        <v>4623.333509392728</v>
      </c>
      <c r="L8" s="46">
        <v>5402.7656722133288</v>
      </c>
      <c r="M8" s="46">
        <v>5368.2495752380328</v>
      </c>
      <c r="N8" s="46">
        <v>5033.606416870125</v>
      </c>
      <c r="O8" s="46">
        <v>5149.7137109520518</v>
      </c>
      <c r="P8" s="46">
        <v>5224.5167301048459</v>
      </c>
      <c r="Q8" s="46">
        <v>5397.4970498723587</v>
      </c>
      <c r="R8" s="46">
        <v>5197.8280062547356</v>
      </c>
      <c r="S8" s="46">
        <v>5293.0177253094262</v>
      </c>
      <c r="T8" s="46">
        <v>5102.8161454575556</v>
      </c>
      <c r="U8" s="46">
        <v>4095.644455471906</v>
      </c>
      <c r="V8" s="46">
        <v>4105.1442830116866</v>
      </c>
      <c r="W8" s="46">
        <v>3709.2967244585129</v>
      </c>
      <c r="X8" s="46">
        <v>3787.6638845369093</v>
      </c>
      <c r="Y8" s="46">
        <v>3974.4044088295618</v>
      </c>
      <c r="Z8" s="46">
        <v>4195.3327686940083</v>
      </c>
      <c r="AA8" s="46">
        <v>4227.6303556352177</v>
      </c>
      <c r="AB8" s="46">
        <v>4307.2707283504678</v>
      </c>
      <c r="AC8" s="46">
        <v>4451.7835354322933</v>
      </c>
      <c r="AD8" s="46">
        <v>4668.8321353622441</v>
      </c>
      <c r="AE8" s="46">
        <v>4558.8417670991348</v>
      </c>
      <c r="AF8" s="46">
        <v>4631.2563767435859</v>
      </c>
      <c r="AG8" s="46">
        <v>4594.657084269491</v>
      </c>
      <c r="AH8" s="46">
        <v>4269.5033452678399</v>
      </c>
      <c r="AI8" s="9">
        <f t="shared" ref="AI8:AI11" si="6">AH8/$AH$47</f>
        <v>0.11631592406850746</v>
      </c>
      <c r="AJ8" s="9">
        <f t="shared" ref="AJ8:AJ11" si="7">(AH8-B8)/B8</f>
        <v>5.2780542858937747E-2</v>
      </c>
      <c r="AK8" s="6"/>
      <c r="AL8" s="11">
        <f t="shared" ref="AL8:AL11" si="8">(AH8-AG8)/AG8</f>
        <v>-7.0767792468096141E-2</v>
      </c>
      <c r="AM8" s="12">
        <f t="shared" ref="AM8:AM11" si="9">AH8-AG8</f>
        <v>-325.15373900165105</v>
      </c>
    </row>
    <row r="9" spans="1:39" x14ac:dyDescent="0.25">
      <c r="A9" s="49" t="s">
        <v>16</v>
      </c>
      <c r="B9" s="46">
        <v>1004.4288688076082</v>
      </c>
      <c r="C9" s="46">
        <v>1022.4319240548675</v>
      </c>
      <c r="D9" s="46">
        <v>1016.3911396294709</v>
      </c>
      <c r="E9" s="46">
        <v>1003.8181512365261</v>
      </c>
      <c r="F9" s="46">
        <v>1094.2494865877793</v>
      </c>
      <c r="G9" s="46">
        <v>1072.6625137339799</v>
      </c>
      <c r="H9" s="46">
        <v>968.6907911549838</v>
      </c>
      <c r="I9" s="46">
        <v>976.35350146126405</v>
      </c>
      <c r="J9" s="46">
        <v>962.936210131846</v>
      </c>
      <c r="K9" s="46">
        <v>995.6999760204576</v>
      </c>
      <c r="L9" s="46">
        <v>1021.1042179651994</v>
      </c>
      <c r="M9" s="46">
        <v>1011.669186232999</v>
      </c>
      <c r="N9" s="46">
        <v>978.23607232896848</v>
      </c>
      <c r="O9" s="46">
        <v>1076.0226883459168</v>
      </c>
      <c r="P9" s="46">
        <v>1044.6697553777558</v>
      </c>
      <c r="Q9" s="46">
        <v>1077.4270799704789</v>
      </c>
      <c r="R9" s="46">
        <v>1072.3228391352454</v>
      </c>
      <c r="S9" s="46">
        <v>1069.4510267981868</v>
      </c>
      <c r="T9" s="46">
        <v>1114.4928801048632</v>
      </c>
      <c r="U9" s="46">
        <v>883.65637027887556</v>
      </c>
      <c r="V9" s="46">
        <v>984.05629726262123</v>
      </c>
      <c r="W9" s="46">
        <v>909.08472584015954</v>
      </c>
      <c r="X9" s="46">
        <v>957.79040673379018</v>
      </c>
      <c r="Y9" s="46">
        <v>954.08122155772617</v>
      </c>
      <c r="Z9" s="46">
        <v>854.40965698945411</v>
      </c>
      <c r="AA9" s="46">
        <v>966.09954677931876</v>
      </c>
      <c r="AB9" s="46">
        <v>860.14251187364846</v>
      </c>
      <c r="AC9" s="46">
        <v>795.86294321155287</v>
      </c>
      <c r="AD9" s="46">
        <v>867.85282792452722</v>
      </c>
      <c r="AE9" s="46">
        <v>837.38712791307523</v>
      </c>
      <c r="AF9" s="46">
        <v>678.83331548498029</v>
      </c>
      <c r="AG9" s="46">
        <v>758.86409914898536</v>
      </c>
      <c r="AH9" s="46">
        <v>760.16469369067659</v>
      </c>
      <c r="AI9" s="9">
        <f t="shared" si="6"/>
        <v>2.0709495142774773E-2</v>
      </c>
      <c r="AJ9" s="9">
        <f t="shared" si="7"/>
        <v>-0.24318713121707258</v>
      </c>
      <c r="AK9" s="10"/>
      <c r="AL9" s="11">
        <f t="shared" si="8"/>
        <v>1.7138701687822023E-3</v>
      </c>
      <c r="AM9" s="12">
        <f t="shared" si="9"/>
        <v>1.3005945416912255</v>
      </c>
    </row>
    <row r="10" spans="1:39" x14ac:dyDescent="0.25">
      <c r="A10" s="49" t="s">
        <v>17</v>
      </c>
      <c r="B10" s="46">
        <v>1116.8434509487852</v>
      </c>
      <c r="C10" s="46">
        <v>1091.3947615757797</v>
      </c>
      <c r="D10" s="46">
        <v>998.43425208576991</v>
      </c>
      <c r="E10" s="46">
        <v>972.41659030678636</v>
      </c>
      <c r="F10" s="46">
        <v>980.31149551030785</v>
      </c>
      <c r="G10" s="46">
        <v>912.69121008006994</v>
      </c>
      <c r="H10" s="46">
        <v>874.8644523407545</v>
      </c>
      <c r="I10" s="46">
        <v>830.04795022814028</v>
      </c>
      <c r="J10" s="46">
        <v>782.07780586983074</v>
      </c>
      <c r="K10" s="46">
        <v>811.51759449507142</v>
      </c>
      <c r="L10" s="46">
        <v>859.34583477242086</v>
      </c>
      <c r="M10" s="46">
        <v>828.89995696507765</v>
      </c>
      <c r="N10" s="46">
        <v>773.22121046268558</v>
      </c>
      <c r="O10" s="46">
        <v>733.95021813062408</v>
      </c>
      <c r="P10" s="46">
        <v>685.75973045744479</v>
      </c>
      <c r="Q10" s="46">
        <v>682.36836595417026</v>
      </c>
      <c r="R10" s="46">
        <v>658.67189508557237</v>
      </c>
      <c r="S10" s="46">
        <v>623.09271360338892</v>
      </c>
      <c r="T10" s="46">
        <v>627.80557216308307</v>
      </c>
      <c r="U10" s="46">
        <v>526.38928348553759</v>
      </c>
      <c r="V10" s="46">
        <v>546.5344202292963</v>
      </c>
      <c r="W10" s="46">
        <v>477.19633975646911</v>
      </c>
      <c r="X10" s="46">
        <v>496.28400020226792</v>
      </c>
      <c r="Y10" s="46">
        <v>577.33315158600976</v>
      </c>
      <c r="Z10" s="46">
        <v>572.40178879071141</v>
      </c>
      <c r="AA10" s="46">
        <v>599.66042689997221</v>
      </c>
      <c r="AB10" s="46">
        <v>624.36339844950214</v>
      </c>
      <c r="AC10" s="46">
        <v>629.64734815179065</v>
      </c>
      <c r="AD10" s="46">
        <v>659.39295760110372</v>
      </c>
      <c r="AE10" s="46">
        <v>687.6132057366932</v>
      </c>
      <c r="AF10" s="46">
        <v>636.55666669730169</v>
      </c>
      <c r="AG10" s="46">
        <v>664.79254431347954</v>
      </c>
      <c r="AH10" s="46">
        <v>651.29085429037195</v>
      </c>
      <c r="AI10" s="9">
        <f t="shared" si="6"/>
        <v>1.7743398102291422E-2</v>
      </c>
      <c r="AJ10" s="9">
        <f t="shared" si="7"/>
        <v>-0.4168467803279996</v>
      </c>
      <c r="AK10" s="6"/>
      <c r="AL10" s="11">
        <f t="shared" si="8"/>
        <v>-2.0309629129566367E-2</v>
      </c>
      <c r="AM10" s="12">
        <f t="shared" si="9"/>
        <v>-13.501690023107585</v>
      </c>
    </row>
    <row r="11" spans="1:39" collapsed="1" x14ac:dyDescent="0.25">
      <c r="A11" s="49" t="s">
        <v>18</v>
      </c>
      <c r="B11" s="46">
        <f t="shared" ref="B11:AA11" si="10">SUM(B12:B16)</f>
        <v>5029.6318626318189</v>
      </c>
      <c r="C11" s="46">
        <f t="shared" si="10"/>
        <v>5207.4682346620884</v>
      </c>
      <c r="D11" s="46">
        <f t="shared" si="10"/>
        <v>5621.8280230763612</v>
      </c>
      <c r="E11" s="46">
        <f t="shared" si="10"/>
        <v>5583.6115042899046</v>
      </c>
      <c r="F11" s="46">
        <f t="shared" si="10"/>
        <v>5805.7422751800132</v>
      </c>
      <c r="G11" s="46">
        <f t="shared" si="10"/>
        <v>6058.8590980867148</v>
      </c>
      <c r="H11" s="46">
        <f t="shared" si="10"/>
        <v>7027.2845151473321</v>
      </c>
      <c r="I11" s="46">
        <f t="shared" si="10"/>
        <v>7347.9145946899544</v>
      </c>
      <c r="J11" s="46">
        <f t="shared" si="10"/>
        <v>8620.6408076679509</v>
      </c>
      <c r="K11" s="46">
        <f t="shared" si="10"/>
        <v>9533.5028500283152</v>
      </c>
      <c r="L11" s="46">
        <f t="shared" si="10"/>
        <v>10561.819445486148</v>
      </c>
      <c r="M11" s="46">
        <f t="shared" si="10"/>
        <v>11079.029872248107</v>
      </c>
      <c r="N11" s="46">
        <f t="shared" si="10"/>
        <v>11279.119303171994</v>
      </c>
      <c r="O11" s="46">
        <f t="shared" si="10"/>
        <v>11489.059056786813</v>
      </c>
      <c r="P11" s="46">
        <f t="shared" si="10"/>
        <v>12209.406075264096</v>
      </c>
      <c r="Q11" s="46">
        <f t="shared" si="10"/>
        <v>12922.213101365003</v>
      </c>
      <c r="R11" s="46">
        <f t="shared" si="10"/>
        <v>13606.091755334701</v>
      </c>
      <c r="S11" s="46">
        <f t="shared" si="10"/>
        <v>14203.634335666195</v>
      </c>
      <c r="T11" s="46">
        <f t="shared" si="10"/>
        <v>13517.885554197557</v>
      </c>
      <c r="U11" s="46">
        <f t="shared" si="10"/>
        <v>12312.693156332276</v>
      </c>
      <c r="V11" s="46">
        <f t="shared" si="10"/>
        <v>11407.778163601248</v>
      </c>
      <c r="W11" s="46">
        <f t="shared" si="10"/>
        <v>11101.340260741781</v>
      </c>
      <c r="X11" s="46">
        <f t="shared" si="10"/>
        <v>10717.192949247818</v>
      </c>
      <c r="Y11" s="46">
        <f t="shared" si="10"/>
        <v>10938.332517338255</v>
      </c>
      <c r="Z11" s="46">
        <f t="shared" si="10"/>
        <v>11217.096643254752</v>
      </c>
      <c r="AA11" s="46">
        <f t="shared" si="10"/>
        <v>11689.596897237141</v>
      </c>
      <c r="AB11" s="46">
        <f>SUM(AB12:AB16)</f>
        <v>12165.172066106057</v>
      </c>
      <c r="AC11" s="46">
        <f>SUM(AC12:AC16)</f>
        <v>11887.659705582842</v>
      </c>
      <c r="AD11" s="46">
        <f t="shared" ref="AD11:AH11" si="11">SUM(AD12:AD16)</f>
        <v>12059.084466349879</v>
      </c>
      <c r="AE11" s="46">
        <f t="shared" si="11"/>
        <v>12064.774929949417</v>
      </c>
      <c r="AF11" s="46">
        <f t="shared" si="11"/>
        <v>10185.763648100225</v>
      </c>
      <c r="AG11" s="46">
        <f t="shared" si="11"/>
        <v>10853.669705154867</v>
      </c>
      <c r="AH11" s="46">
        <f t="shared" si="11"/>
        <v>11503.091522406794</v>
      </c>
      <c r="AI11" s="9">
        <f t="shared" si="6"/>
        <v>0.31338369170183283</v>
      </c>
      <c r="AJ11" s="9">
        <f t="shared" si="7"/>
        <v>1.2870643093921501</v>
      </c>
      <c r="AK11" s="6"/>
      <c r="AL11" s="11">
        <f t="shared" si="8"/>
        <v>5.9834308109034208E-2</v>
      </c>
      <c r="AM11" s="12">
        <f t="shared" si="9"/>
        <v>649.42181725192677</v>
      </c>
    </row>
    <row r="12" spans="1:39" hidden="1" outlineLevel="1" x14ac:dyDescent="0.25">
      <c r="A12" s="47" t="s">
        <v>19</v>
      </c>
      <c r="B12" s="48">
        <v>47.979923460044674</v>
      </c>
      <c r="C12" s="48">
        <v>43.509392667926846</v>
      </c>
      <c r="D12" s="48">
        <v>43.127605005621383</v>
      </c>
      <c r="E12" s="48">
        <v>37.097190695044915</v>
      </c>
      <c r="F12" s="48">
        <v>38.556403548683988</v>
      </c>
      <c r="G12" s="48">
        <v>45.337230769982888</v>
      </c>
      <c r="H12" s="48">
        <v>48.511638671745729</v>
      </c>
      <c r="I12" s="48">
        <v>50.964872000030802</v>
      </c>
      <c r="J12" s="48">
        <v>56.341867276519253</v>
      </c>
      <c r="K12" s="48">
        <v>63.806480473214947</v>
      </c>
      <c r="L12" s="48">
        <v>69.038871728204228</v>
      </c>
      <c r="M12" s="48">
        <v>68.591569601119829</v>
      </c>
      <c r="N12" s="48">
        <v>67.980453956672392</v>
      </c>
      <c r="O12" s="48">
        <v>70.557296993293136</v>
      </c>
      <c r="P12" s="48">
        <v>67.339883385228248</v>
      </c>
      <c r="Q12" s="48">
        <v>79.512757802768689</v>
      </c>
      <c r="R12" s="48">
        <v>91.238410516128013</v>
      </c>
      <c r="S12" s="48">
        <v>84.280838892705887</v>
      </c>
      <c r="T12" s="48">
        <v>79.828406583200788</v>
      </c>
      <c r="U12" s="48">
        <v>65.048991629479517</v>
      </c>
      <c r="V12" s="48">
        <v>49.080949103287146</v>
      </c>
      <c r="W12" s="48">
        <v>24.439024749399994</v>
      </c>
      <c r="X12" s="48">
        <v>14.861038464173193</v>
      </c>
      <c r="Y12" s="48">
        <v>15.238729474748023</v>
      </c>
      <c r="Z12" s="48">
        <v>14.564613180007548</v>
      </c>
      <c r="AA12" s="48">
        <v>15.416883824620033</v>
      </c>
      <c r="AB12" s="48">
        <v>16.639384778754494</v>
      </c>
      <c r="AC12" s="48">
        <v>17.253358196236974</v>
      </c>
      <c r="AD12" s="48">
        <v>16.559339947588022</v>
      </c>
      <c r="AE12" s="48">
        <v>17.815321694807732</v>
      </c>
      <c r="AF12" s="48">
        <v>13.592472896120318</v>
      </c>
      <c r="AG12" s="48">
        <v>19.266020310428154</v>
      </c>
      <c r="AH12" s="48">
        <v>18.398840996326669</v>
      </c>
      <c r="AI12" s="15">
        <f>AH12/$AH$47</f>
        <v>5.0124757359641344E-4</v>
      </c>
      <c r="AJ12" s="15">
        <f>(AH12-B12)/B12</f>
        <v>-0.61653042211190012</v>
      </c>
      <c r="AK12" s="6"/>
      <c r="AL12" s="17">
        <f>(AH12-AG12)/AG12</f>
        <v>-4.5010816978745982E-2</v>
      </c>
      <c r="AM12" s="18">
        <f>AH12-AG12</f>
        <v>-0.86717931410148452</v>
      </c>
    </row>
    <row r="13" spans="1:39" hidden="1" outlineLevel="1" x14ac:dyDescent="0.25">
      <c r="A13" s="47" t="s">
        <v>20</v>
      </c>
      <c r="B13" s="48">
        <v>4690.4238136343702</v>
      </c>
      <c r="C13" s="48">
        <v>4878.7800084401078</v>
      </c>
      <c r="D13" s="48">
        <v>5297.347896468842</v>
      </c>
      <c r="E13" s="48">
        <v>5276.1888547046792</v>
      </c>
      <c r="F13" s="48">
        <v>5499.0317473273217</v>
      </c>
      <c r="G13" s="48">
        <v>5686.1101745348342</v>
      </c>
      <c r="H13" s="48">
        <v>6609.5297514207523</v>
      </c>
      <c r="I13" s="48">
        <v>6958.561451928279</v>
      </c>
      <c r="J13" s="48">
        <v>8248.0573232806873</v>
      </c>
      <c r="K13" s="48">
        <v>9118.489662753529</v>
      </c>
      <c r="L13" s="48">
        <v>10156.922061070845</v>
      </c>
      <c r="M13" s="48">
        <v>10618.487563589209</v>
      </c>
      <c r="N13" s="48">
        <v>10826.15792373301</v>
      </c>
      <c r="O13" s="48">
        <v>11006.037572329036</v>
      </c>
      <c r="P13" s="48">
        <v>11660.325272428521</v>
      </c>
      <c r="Q13" s="48">
        <v>12359.024690046681</v>
      </c>
      <c r="R13" s="48">
        <v>12993.974678768125</v>
      </c>
      <c r="S13" s="48">
        <v>13662.67397950685</v>
      </c>
      <c r="T13" s="48">
        <v>12952.122703008266</v>
      </c>
      <c r="U13" s="48">
        <v>11779.295026998416</v>
      </c>
      <c r="V13" s="48">
        <v>10877.604884580067</v>
      </c>
      <c r="W13" s="48">
        <v>10632.693997348102</v>
      </c>
      <c r="X13" s="48">
        <v>10264.083573878277</v>
      </c>
      <c r="Y13" s="48">
        <v>10482.902648287843</v>
      </c>
      <c r="Z13" s="48">
        <v>10726.674638990242</v>
      </c>
      <c r="AA13" s="48">
        <v>11207.798434733371</v>
      </c>
      <c r="AB13" s="48">
        <v>11637.604490232476</v>
      </c>
      <c r="AC13" s="48">
        <v>11395.147505679217</v>
      </c>
      <c r="AD13" s="48">
        <v>11528.316383855497</v>
      </c>
      <c r="AE13" s="48">
        <v>11508.580502795723</v>
      </c>
      <c r="AF13" s="48">
        <v>9591.8485491897573</v>
      </c>
      <c r="AG13" s="48">
        <v>10218.688049288172</v>
      </c>
      <c r="AH13" s="48">
        <v>10909.430831012756</v>
      </c>
      <c r="AI13" s="15">
        <f t="shared" ref="AI13:AI17" si="12">AH13/$AH$47</f>
        <v>0.29721033702366362</v>
      </c>
      <c r="AJ13" s="15">
        <f t="shared" ref="AJ13:AJ16" si="13">(AH13-B13)/B13</f>
        <v>1.3258944744610603</v>
      </c>
      <c r="AK13" s="6"/>
      <c r="AL13" s="17">
        <f t="shared" ref="AL13:AL18" si="14">(AH13-AG13)/AG13</f>
        <v>6.7596033697564645E-2</v>
      </c>
      <c r="AM13" s="18">
        <f t="shared" ref="AM13:AM18" si="15">AH13-AG13</f>
        <v>690.74278172458435</v>
      </c>
    </row>
    <row r="14" spans="1:39" hidden="1" outlineLevel="1" x14ac:dyDescent="0.25">
      <c r="A14" s="47" t="s">
        <v>21</v>
      </c>
      <c r="B14" s="48">
        <v>133.19131896000002</v>
      </c>
      <c r="C14" s="48">
        <v>129.35516346</v>
      </c>
      <c r="D14" s="48">
        <v>116.00534232</v>
      </c>
      <c r="E14" s="48">
        <v>127.3603626</v>
      </c>
      <c r="F14" s="48">
        <v>119.99494404000001</v>
      </c>
      <c r="G14" s="48">
        <v>111.40195571999999</v>
      </c>
      <c r="H14" s="48">
        <v>129.81550211999999</v>
      </c>
      <c r="I14" s="48">
        <v>125.21211552000001</v>
      </c>
      <c r="J14" s="48">
        <v>128.89482480000001</v>
      </c>
      <c r="K14" s="48">
        <v>123.98454575999999</v>
      </c>
      <c r="L14" s="48">
        <v>123.15593617200001</v>
      </c>
      <c r="M14" s="48">
        <v>134.41888871999998</v>
      </c>
      <c r="N14" s="48">
        <v>117.53980451999999</v>
      </c>
      <c r="O14" s="48">
        <v>129.81550211999999</v>
      </c>
      <c r="P14" s="48">
        <v>136.87402824</v>
      </c>
      <c r="Q14" s="48">
        <v>122.19927298720815</v>
      </c>
      <c r="R14" s="48">
        <v>122.19927298720815</v>
      </c>
      <c r="S14" s="48">
        <v>132.15247091447389</v>
      </c>
      <c r="T14" s="48">
        <v>140.05431636034922</v>
      </c>
      <c r="U14" s="48">
        <v>122.89373279844358</v>
      </c>
      <c r="V14" s="48">
        <v>121.95466764246405</v>
      </c>
      <c r="W14" s="48">
        <v>122.0154611093506</v>
      </c>
      <c r="X14" s="48">
        <v>118.03822578507774</v>
      </c>
      <c r="Y14" s="48">
        <v>117.55016657227962</v>
      </c>
      <c r="Z14" s="48">
        <v>107.83625895194317</v>
      </c>
      <c r="AA14" s="48">
        <v>109.89925966332116</v>
      </c>
      <c r="AB14" s="48">
        <v>111.92605019640757</v>
      </c>
      <c r="AC14" s="48">
        <v>115.5400776954617</v>
      </c>
      <c r="AD14" s="48">
        <v>116.75177158734235</v>
      </c>
      <c r="AE14" s="48">
        <v>122.17427396250424</v>
      </c>
      <c r="AF14" s="48">
        <v>97.337475457254371</v>
      </c>
      <c r="AG14" s="48">
        <v>105.26705637062834</v>
      </c>
      <c r="AH14" s="48">
        <v>117.69319060464687</v>
      </c>
      <c r="AI14" s="15">
        <f t="shared" si="12"/>
        <v>3.2063664353193496E-3</v>
      </c>
      <c r="AJ14" s="15">
        <f t="shared" si="13"/>
        <v>-0.11635989850064883</v>
      </c>
      <c r="AK14" s="6"/>
      <c r="AL14" s="17">
        <f t="shared" si="14"/>
        <v>0.1180439034057162</v>
      </c>
      <c r="AM14" s="18">
        <f t="shared" si="15"/>
        <v>12.426134234018534</v>
      </c>
    </row>
    <row r="15" spans="1:39" hidden="1" outlineLevel="1" x14ac:dyDescent="0.25">
      <c r="A15" s="47" t="s">
        <v>22</v>
      </c>
      <c r="B15" s="48">
        <v>84.899873459519995</v>
      </c>
      <c r="C15" s="48">
        <v>81.765953176320011</v>
      </c>
      <c r="D15" s="48">
        <v>91.208289142080005</v>
      </c>
      <c r="E15" s="48">
        <v>91.208289142080005</v>
      </c>
      <c r="F15" s="48">
        <v>103.74397027488</v>
      </c>
      <c r="G15" s="48">
        <v>91.167714025919992</v>
      </c>
      <c r="H15" s="48">
        <v>103.90627073952001</v>
      </c>
      <c r="I15" s="48">
        <v>107.04019102271999</v>
      </c>
      <c r="J15" s="48">
        <v>116.5636772208</v>
      </c>
      <c r="K15" s="48">
        <v>129.22108370207999</v>
      </c>
      <c r="L15" s="48">
        <v>151.09300930616809</v>
      </c>
      <c r="M15" s="48">
        <v>151.0274929278562</v>
      </c>
      <c r="N15" s="48">
        <v>160.3637373991443</v>
      </c>
      <c r="O15" s="48">
        <v>172.83390215363238</v>
      </c>
      <c r="P15" s="48">
        <v>224.77185613804579</v>
      </c>
      <c r="Q15" s="48">
        <v>209.01354891983701</v>
      </c>
      <c r="R15" s="48">
        <v>247.52580177789318</v>
      </c>
      <c r="S15" s="48">
        <v>195.47253456948229</v>
      </c>
      <c r="T15" s="48">
        <v>202.60376845804828</v>
      </c>
      <c r="U15" s="48">
        <v>197.4446775420063</v>
      </c>
      <c r="V15" s="48">
        <v>198.03493208537725</v>
      </c>
      <c r="W15" s="48">
        <v>171.9209770760464</v>
      </c>
      <c r="X15" s="48">
        <v>181.686146890125</v>
      </c>
      <c r="Y15" s="48">
        <v>177.71607566169186</v>
      </c>
      <c r="Z15" s="48">
        <v>222.47239461731564</v>
      </c>
      <c r="AA15" s="48">
        <v>219.42663423935466</v>
      </c>
      <c r="AB15" s="48">
        <v>263.68516731944459</v>
      </c>
      <c r="AC15" s="48">
        <v>232.83355717201317</v>
      </c>
      <c r="AD15" s="48">
        <v>257.52487597974152</v>
      </c>
      <c r="AE15" s="48">
        <v>274.27479800991847</v>
      </c>
      <c r="AF15" s="48">
        <v>335.41938430738986</v>
      </c>
      <c r="AG15" s="48">
        <v>358.67998278629796</v>
      </c>
      <c r="AH15" s="48">
        <v>302.59480670092046</v>
      </c>
      <c r="AI15" s="15">
        <f t="shared" si="12"/>
        <v>8.2437210404717361E-3</v>
      </c>
      <c r="AJ15" s="15">
        <f t="shared" si="13"/>
        <v>2.5641373110549659</v>
      </c>
      <c r="AK15" s="6"/>
      <c r="AL15" s="17">
        <f t="shared" si="14"/>
        <v>-0.1563655034487752</v>
      </c>
      <c r="AM15" s="18">
        <f t="shared" si="15"/>
        <v>-56.085176085377498</v>
      </c>
    </row>
    <row r="16" spans="1:39" hidden="1" outlineLevel="1" x14ac:dyDescent="0.25">
      <c r="A16" s="47" t="s">
        <v>23</v>
      </c>
      <c r="B16" s="48">
        <v>73.136933117883899</v>
      </c>
      <c r="C16" s="48">
        <v>74.057716917734069</v>
      </c>
      <c r="D16" s="48">
        <v>74.138890139818486</v>
      </c>
      <c r="E16" s="48">
        <v>51.756807148100037</v>
      </c>
      <c r="F16" s="48">
        <v>44.4152099891283</v>
      </c>
      <c r="G16" s="48">
        <v>124.84202303597753</v>
      </c>
      <c r="H16" s="48">
        <v>135.52135219531471</v>
      </c>
      <c r="I16" s="48">
        <v>106.13596421892446</v>
      </c>
      <c r="J16" s="48">
        <v>70.783115089942996</v>
      </c>
      <c r="K16" s="48">
        <v>98.001077339490834</v>
      </c>
      <c r="L16" s="48">
        <v>61.609567208930635</v>
      </c>
      <c r="M16" s="48">
        <v>106.50435740992111</v>
      </c>
      <c r="N16" s="48">
        <v>107.07738356316764</v>
      </c>
      <c r="O16" s="48">
        <v>109.81478319085262</v>
      </c>
      <c r="P16" s="48">
        <v>120.09503507230124</v>
      </c>
      <c r="Q16" s="48">
        <v>152.46283160850811</v>
      </c>
      <c r="R16" s="48">
        <v>151.15359128534661</v>
      </c>
      <c r="S16" s="48">
        <v>129.05451178268245</v>
      </c>
      <c r="T16" s="48">
        <v>143.27635978769271</v>
      </c>
      <c r="U16" s="48">
        <v>148.01072736393118</v>
      </c>
      <c r="V16" s="48">
        <v>161.10273019005331</v>
      </c>
      <c r="W16" s="48">
        <v>150.27080045888258</v>
      </c>
      <c r="X16" s="48">
        <v>138.52396423016637</v>
      </c>
      <c r="Y16" s="48">
        <v>144.92489734169058</v>
      </c>
      <c r="Z16" s="48">
        <v>145.5487375152421</v>
      </c>
      <c r="AA16" s="48">
        <v>137.0556847764727</v>
      </c>
      <c r="AB16" s="48">
        <v>135.31697357897514</v>
      </c>
      <c r="AC16" s="48">
        <v>126.88520683991581</v>
      </c>
      <c r="AD16" s="48">
        <v>139.93209497971043</v>
      </c>
      <c r="AE16" s="48">
        <v>141.93003348646246</v>
      </c>
      <c r="AF16" s="48">
        <v>147.56576624970356</v>
      </c>
      <c r="AG16" s="48">
        <v>151.76859639934162</v>
      </c>
      <c r="AH16" s="48">
        <v>154.97385309214408</v>
      </c>
      <c r="AI16" s="15">
        <f t="shared" si="12"/>
        <v>4.2220196287816791E-3</v>
      </c>
      <c r="AJ16" s="15">
        <f t="shared" si="13"/>
        <v>1.1189547672494475</v>
      </c>
      <c r="AK16" s="6"/>
      <c r="AL16" s="17">
        <f t="shared" si="14"/>
        <v>2.1119367041971069E-2</v>
      </c>
      <c r="AM16" s="18">
        <f t="shared" si="15"/>
        <v>3.2052566928024646</v>
      </c>
    </row>
    <row r="17" spans="1:45" collapsed="1" x14ac:dyDescent="0.25">
      <c r="A17" s="49" t="s">
        <v>24</v>
      </c>
      <c r="B17" s="46">
        <f t="shared" ref="B17:AA17" si="16">SUM(B18:B22)</f>
        <v>2249.6681681837754</v>
      </c>
      <c r="C17" s="46">
        <f t="shared" si="16"/>
        <v>2151.1398634079474</v>
      </c>
      <c r="D17" s="46">
        <f t="shared" si="16"/>
        <v>2062.4754626902145</v>
      </c>
      <c r="E17" s="46">
        <f t="shared" si="16"/>
        <v>2027.5995327775472</v>
      </c>
      <c r="F17" s="46">
        <f t="shared" si="16"/>
        <v>2265.7331620195605</v>
      </c>
      <c r="G17" s="46">
        <f t="shared" si="16"/>
        <v>2179.2393819392714</v>
      </c>
      <c r="H17" s="46">
        <f t="shared" si="16"/>
        <v>2261.0482444834583</v>
      </c>
      <c r="I17" s="46">
        <f t="shared" si="16"/>
        <v>2590.0618774280483</v>
      </c>
      <c r="J17" s="46">
        <f t="shared" si="16"/>
        <v>2479.085618286259</v>
      </c>
      <c r="K17" s="46">
        <f t="shared" si="16"/>
        <v>2429.1182089206604</v>
      </c>
      <c r="L17" s="46">
        <f t="shared" si="16"/>
        <v>2976.4301522195206</v>
      </c>
      <c r="M17" s="46">
        <f t="shared" si="16"/>
        <v>3227.2962472496624</v>
      </c>
      <c r="N17" s="46">
        <f t="shared" si="16"/>
        <v>2989.0780331065989</v>
      </c>
      <c r="O17" s="46">
        <f t="shared" si="16"/>
        <v>2462.6539741514721</v>
      </c>
      <c r="P17" s="46">
        <f t="shared" si="16"/>
        <v>2633.2716887714541</v>
      </c>
      <c r="Q17" s="46">
        <f t="shared" si="16"/>
        <v>2728.1749245168071</v>
      </c>
      <c r="R17" s="46">
        <f t="shared" si="16"/>
        <v>2673.2264283964155</v>
      </c>
      <c r="S17" s="46">
        <f t="shared" si="16"/>
        <v>2725.9184702975335</v>
      </c>
      <c r="T17" s="46">
        <f t="shared" si="16"/>
        <v>2433.3517788416798</v>
      </c>
      <c r="U17" s="46">
        <f t="shared" si="16"/>
        <v>1616.0681644798615</v>
      </c>
      <c r="V17" s="46">
        <f t="shared" si="16"/>
        <v>1426.61348515298</v>
      </c>
      <c r="W17" s="46">
        <f t="shared" si="16"/>
        <v>1296.277133495681</v>
      </c>
      <c r="X17" s="46">
        <f t="shared" si="16"/>
        <v>1524.6198448990331</v>
      </c>
      <c r="Y17" s="46">
        <f t="shared" si="16"/>
        <v>1440.2618221269784</v>
      </c>
      <c r="Z17" s="46">
        <f t="shared" si="16"/>
        <v>1783.8508000838385</v>
      </c>
      <c r="AA17" s="46">
        <f t="shared" si="16"/>
        <v>1970.2582400881565</v>
      </c>
      <c r="AB17" s="46">
        <f>SUM(AB18:AB22)</f>
        <v>2111.603189411449</v>
      </c>
      <c r="AC17" s="46">
        <f>SUM(AC18:AC22)</f>
        <v>2198.7503106565109</v>
      </c>
      <c r="AD17" s="46">
        <f t="shared" ref="AD17:AH17" si="17">SUM(AD18:AD22)</f>
        <v>2253.235172166967</v>
      </c>
      <c r="AE17" s="46">
        <f t="shared" si="17"/>
        <v>2225.6221092278729</v>
      </c>
      <c r="AF17" s="46">
        <f t="shared" si="17"/>
        <v>2067.4374004925012</v>
      </c>
      <c r="AG17" s="46">
        <f t="shared" si="17"/>
        <v>2435.4424197204671</v>
      </c>
      <c r="AH17" s="46">
        <f t="shared" si="17"/>
        <v>2248.7717035833443</v>
      </c>
      <c r="AI17" s="9">
        <f t="shared" si="12"/>
        <v>6.1264258994274061E-2</v>
      </c>
      <c r="AJ17" s="9">
        <f>(AH17-B17)/B17</f>
        <v>-3.9848748055798294E-4</v>
      </c>
      <c r="AK17" s="6"/>
      <c r="AL17" s="11">
        <f t="shared" si="14"/>
        <v>-7.6647558827750192E-2</v>
      </c>
      <c r="AM17" s="12">
        <f t="shared" si="15"/>
        <v>-186.67071613712278</v>
      </c>
    </row>
    <row r="18" spans="1:45" hidden="1" outlineLevel="1" x14ac:dyDescent="0.25">
      <c r="A18" s="47" t="s">
        <v>25</v>
      </c>
      <c r="B18" s="48">
        <v>1116.7254085014333</v>
      </c>
      <c r="C18" s="48">
        <v>992.38939661731536</v>
      </c>
      <c r="D18" s="48">
        <v>932.96808506651939</v>
      </c>
      <c r="E18" s="48">
        <v>951.12593750870883</v>
      </c>
      <c r="F18" s="48">
        <v>1081.7022655246876</v>
      </c>
      <c r="G18" s="48">
        <v>1084.1810327260134</v>
      </c>
      <c r="H18" s="48">
        <v>1198.3870831754853</v>
      </c>
      <c r="I18" s="48">
        <v>1384.9248481927566</v>
      </c>
      <c r="J18" s="48">
        <v>1288.1260716317763</v>
      </c>
      <c r="K18" s="48">
        <v>1353.709634567598</v>
      </c>
      <c r="L18" s="48">
        <v>1908.7841314126661</v>
      </c>
      <c r="M18" s="48">
        <v>2061.4371933464076</v>
      </c>
      <c r="N18" s="48">
        <v>2063.3791229426015</v>
      </c>
      <c r="O18" s="48">
        <v>2342.3181160836975</v>
      </c>
      <c r="P18" s="48">
        <v>2507.0626593013171</v>
      </c>
      <c r="Q18" s="48">
        <v>2552.7953464691873</v>
      </c>
      <c r="R18" s="48">
        <v>2538.7434105910074</v>
      </c>
      <c r="S18" s="48">
        <v>2580.4341213620519</v>
      </c>
      <c r="T18" s="48">
        <v>2301.583745387552</v>
      </c>
      <c r="U18" s="48">
        <v>1485.322669481403</v>
      </c>
      <c r="V18" s="48">
        <v>1299.0484147465629</v>
      </c>
      <c r="W18" s="48">
        <v>1167.2705389694754</v>
      </c>
      <c r="X18" s="48">
        <v>1391.9677990924165</v>
      </c>
      <c r="Y18" s="48">
        <v>1301.695001530657</v>
      </c>
      <c r="Z18" s="48">
        <v>1650.4531530457709</v>
      </c>
      <c r="AA18" s="48">
        <v>1830.3635214124336</v>
      </c>
      <c r="AB18" s="48">
        <v>1968.4013520332232</v>
      </c>
      <c r="AC18" s="48">
        <v>2039.8562560230891</v>
      </c>
      <c r="AD18" s="48">
        <v>2094.5489797619248</v>
      </c>
      <c r="AE18" s="48">
        <v>2057.8652228793621</v>
      </c>
      <c r="AF18" s="48">
        <v>1907.4373141016843</v>
      </c>
      <c r="AG18" s="48">
        <v>2256.9405207619102</v>
      </c>
      <c r="AH18" s="48">
        <v>2068.4089720742577</v>
      </c>
      <c r="AI18" s="15">
        <f>AH18/$AH$47</f>
        <v>5.635055918273698E-2</v>
      </c>
      <c r="AJ18" s="15">
        <f>(AH18-B18)/B18</f>
        <v>0.85220910738470301</v>
      </c>
      <c r="AK18" s="6"/>
      <c r="AL18" s="17">
        <f t="shared" si="14"/>
        <v>-8.3534123718956937E-2</v>
      </c>
      <c r="AM18" s="18">
        <f t="shared" si="15"/>
        <v>-188.5315486876525</v>
      </c>
    </row>
    <row r="19" spans="1:45" hidden="1" outlineLevel="1" x14ac:dyDescent="0.25">
      <c r="A19" s="47" t="s">
        <v>26</v>
      </c>
      <c r="B19" s="48">
        <v>990.23349783919457</v>
      </c>
      <c r="C19" s="48">
        <v>1030.3165009289526</v>
      </c>
      <c r="D19" s="48">
        <v>1003.5614679642191</v>
      </c>
      <c r="E19" s="48">
        <v>946.18678616206842</v>
      </c>
      <c r="F19" s="48">
        <v>1056.6256166776075</v>
      </c>
      <c r="G19" s="48">
        <v>973.43728270022268</v>
      </c>
      <c r="H19" s="48">
        <v>922.85045185393972</v>
      </c>
      <c r="I19" s="48">
        <v>1073.1245536725266</v>
      </c>
      <c r="J19" s="48">
        <v>1058.8056564006599</v>
      </c>
      <c r="K19" s="48">
        <v>942.81763386280556</v>
      </c>
      <c r="L19" s="48">
        <v>882.29375850897361</v>
      </c>
      <c r="M19" s="48">
        <v>1041.1918251288118</v>
      </c>
      <c r="N19" s="48">
        <v>810.89779394634695</v>
      </c>
      <c r="O19" s="48">
        <v>0.29746979153761116</v>
      </c>
      <c r="P19" s="48" t="s">
        <v>27</v>
      </c>
      <c r="Q19" s="48" t="s">
        <v>27</v>
      </c>
      <c r="R19" s="48" t="s">
        <v>27</v>
      </c>
      <c r="S19" s="48" t="s">
        <v>27</v>
      </c>
      <c r="T19" s="48" t="s">
        <v>27</v>
      </c>
      <c r="U19" s="48" t="s">
        <v>27</v>
      </c>
      <c r="V19" s="48" t="s">
        <v>27</v>
      </c>
      <c r="W19" s="48" t="s">
        <v>27</v>
      </c>
      <c r="X19" s="48" t="s">
        <v>27</v>
      </c>
      <c r="Y19" s="48" t="s">
        <v>27</v>
      </c>
      <c r="Z19" s="48" t="s">
        <v>27</v>
      </c>
      <c r="AA19" s="48" t="s">
        <v>27</v>
      </c>
      <c r="AB19" s="48" t="s">
        <v>27</v>
      </c>
      <c r="AC19" s="48" t="s">
        <v>27</v>
      </c>
      <c r="AD19" s="48" t="s">
        <v>27</v>
      </c>
      <c r="AE19" s="48" t="s">
        <v>27</v>
      </c>
      <c r="AF19" s="48" t="s">
        <v>27</v>
      </c>
      <c r="AG19" s="48" t="s">
        <v>27</v>
      </c>
      <c r="AH19" s="48" t="s">
        <v>27</v>
      </c>
      <c r="AI19" s="15"/>
      <c r="AJ19" s="15"/>
      <c r="AK19" s="6"/>
      <c r="AL19" s="17"/>
      <c r="AM19" s="18"/>
    </row>
    <row r="20" spans="1:45" hidden="1" outlineLevel="1" x14ac:dyDescent="0.25">
      <c r="A20" s="47" t="s">
        <v>28</v>
      </c>
      <c r="B20" s="48">
        <v>26.080000000000002</v>
      </c>
      <c r="C20" s="48">
        <v>23.44</v>
      </c>
      <c r="D20" s="48">
        <v>20.56</v>
      </c>
      <c r="E20" s="48">
        <v>26.080000000000002</v>
      </c>
      <c r="F20" s="48">
        <v>21.28</v>
      </c>
      <c r="G20" s="48">
        <v>24.8</v>
      </c>
      <c r="H20" s="48">
        <v>27.28</v>
      </c>
      <c r="I20" s="48">
        <v>26.96</v>
      </c>
      <c r="J20" s="48">
        <v>28.64</v>
      </c>
      <c r="K20" s="48">
        <v>26.8</v>
      </c>
      <c r="L20" s="48">
        <v>28.8</v>
      </c>
      <c r="M20" s="48">
        <v>12</v>
      </c>
      <c r="N20" s="48" t="s">
        <v>27</v>
      </c>
      <c r="O20" s="48" t="s">
        <v>27</v>
      </c>
      <c r="P20" s="48" t="s">
        <v>27</v>
      </c>
      <c r="Q20" s="48" t="s">
        <v>27</v>
      </c>
      <c r="R20" s="48" t="s">
        <v>27</v>
      </c>
      <c r="S20" s="48" t="s">
        <v>27</v>
      </c>
      <c r="T20" s="48" t="s">
        <v>27</v>
      </c>
      <c r="U20" s="48" t="s">
        <v>27</v>
      </c>
      <c r="V20" s="48" t="s">
        <v>27</v>
      </c>
      <c r="W20" s="48" t="s">
        <v>27</v>
      </c>
      <c r="X20" s="48" t="s">
        <v>27</v>
      </c>
      <c r="Y20" s="48" t="s">
        <v>27</v>
      </c>
      <c r="Z20" s="48" t="s">
        <v>27</v>
      </c>
      <c r="AA20" s="48" t="s">
        <v>27</v>
      </c>
      <c r="AB20" s="48" t="s">
        <v>27</v>
      </c>
      <c r="AC20" s="48" t="s">
        <v>27</v>
      </c>
      <c r="AD20" s="48" t="s">
        <v>27</v>
      </c>
      <c r="AE20" s="48" t="s">
        <v>27</v>
      </c>
      <c r="AF20" s="48" t="s">
        <v>27</v>
      </c>
      <c r="AG20" s="48" t="s">
        <v>27</v>
      </c>
      <c r="AH20" s="48" t="s">
        <v>27</v>
      </c>
      <c r="AI20" s="15"/>
      <c r="AJ20" s="15"/>
      <c r="AK20" s="6"/>
      <c r="AL20" s="17"/>
      <c r="AM20" s="18"/>
    </row>
    <row r="21" spans="1:45" hidden="1" outlineLevel="1" x14ac:dyDescent="0.25">
      <c r="A21" s="47" t="s">
        <v>29</v>
      </c>
      <c r="B21" s="48">
        <v>116.62926184314767</v>
      </c>
      <c r="C21" s="48">
        <v>104.99396586167936</v>
      </c>
      <c r="D21" s="48">
        <v>105.38590965947606</v>
      </c>
      <c r="E21" s="48">
        <v>104.20680910676992</v>
      </c>
      <c r="F21" s="48">
        <v>106.12527981726537</v>
      </c>
      <c r="G21" s="48">
        <v>96.821066513035106</v>
      </c>
      <c r="H21" s="48">
        <v>112.53070945403311</v>
      </c>
      <c r="I21" s="48">
        <v>105.05247556276488</v>
      </c>
      <c r="J21" s="48">
        <v>103.51389025382281</v>
      </c>
      <c r="K21" s="48">
        <v>105.79094049025657</v>
      </c>
      <c r="L21" s="48">
        <v>156.5522622978805</v>
      </c>
      <c r="M21" s="48">
        <v>112.66722877444263</v>
      </c>
      <c r="N21" s="48">
        <v>114.80111621765016</v>
      </c>
      <c r="O21" s="48">
        <v>120.03838827623733</v>
      </c>
      <c r="P21" s="48">
        <v>126.20902947013685</v>
      </c>
      <c r="Q21" s="48">
        <v>175.37957804761993</v>
      </c>
      <c r="R21" s="48">
        <v>134.48301780540805</v>
      </c>
      <c r="S21" s="48">
        <v>145.48434893548156</v>
      </c>
      <c r="T21" s="48">
        <v>131.76803345412799</v>
      </c>
      <c r="U21" s="48">
        <v>130.74549499845864</v>
      </c>
      <c r="V21" s="48">
        <v>127.56507040641719</v>
      </c>
      <c r="W21" s="48">
        <v>129.00659452620567</v>
      </c>
      <c r="X21" s="48">
        <v>132.65204580661668</v>
      </c>
      <c r="Y21" s="48">
        <v>138.56682059632141</v>
      </c>
      <c r="Z21" s="48">
        <v>133.39764703806765</v>
      </c>
      <c r="AA21" s="48">
        <v>139.89471867572288</v>
      </c>
      <c r="AB21" s="48">
        <v>143.20183737822575</v>
      </c>
      <c r="AC21" s="48">
        <v>158.89405463342175</v>
      </c>
      <c r="AD21" s="48">
        <v>158.68619240504228</v>
      </c>
      <c r="AE21" s="48">
        <v>167.75688634851099</v>
      </c>
      <c r="AF21" s="48">
        <v>160.00008639081696</v>
      </c>
      <c r="AG21" s="48">
        <v>178.50189895855692</v>
      </c>
      <c r="AH21" s="48">
        <v>180.36273150908656</v>
      </c>
      <c r="AI21" s="15">
        <f t="shared" ref="AI21:AI24" si="18">AH21/$AH$47</f>
        <v>4.9136998115370785E-3</v>
      </c>
      <c r="AJ21" s="15">
        <f t="shared" ref="AJ21" si="19">(AH21-B21)/B21</f>
        <v>0.54646208557551135</v>
      </c>
      <c r="AK21" s="6"/>
      <c r="AL21" s="17">
        <f t="shared" ref="AL21" si="20">(AH21-AG21)/AG21</f>
        <v>1.0424721313254314E-2</v>
      </c>
      <c r="AM21" s="18">
        <f>AH21-AG21</f>
        <v>1.8608325505296364</v>
      </c>
    </row>
    <row r="22" spans="1:45" hidden="1" outlineLevel="1" x14ac:dyDescent="0.25">
      <c r="A22" s="47" t="s">
        <v>30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15"/>
      <c r="AJ22" s="15"/>
      <c r="AK22" s="6"/>
      <c r="AL22" s="17"/>
      <c r="AM22" s="18"/>
    </row>
    <row r="23" spans="1:45" x14ac:dyDescent="0.25">
      <c r="A23" s="49" t="s">
        <v>31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9"/>
      <c r="AJ23" s="9"/>
      <c r="AK23" s="6"/>
      <c r="AL23" s="11"/>
      <c r="AM23" s="12"/>
      <c r="AS23" s="10"/>
    </row>
    <row r="24" spans="1:45" collapsed="1" x14ac:dyDescent="0.25">
      <c r="A24" s="49" t="s">
        <v>32</v>
      </c>
      <c r="B24" s="46">
        <f t="shared" ref="B24:AA24" si="21">SUM(B25:B31)</f>
        <v>1198.9399944037998</v>
      </c>
      <c r="C24" s="46">
        <f t="shared" si="21"/>
        <v>1194.4077297364577</v>
      </c>
      <c r="D24" s="46">
        <f t="shared" si="21"/>
        <v>1168.9517068408493</v>
      </c>
      <c r="E24" s="46">
        <f t="shared" si="21"/>
        <v>1267.5341566380346</v>
      </c>
      <c r="F24" s="46">
        <f t="shared" si="21"/>
        <v>1278.6789766673246</v>
      </c>
      <c r="G24" s="46">
        <f t="shared" si="21"/>
        <v>1648.8466040598496</v>
      </c>
      <c r="H24" s="46">
        <f t="shared" si="21"/>
        <v>1438.4147604229861</v>
      </c>
      <c r="I24" s="46">
        <f t="shared" si="21"/>
        <v>1382.8723307707157</v>
      </c>
      <c r="J24" s="46">
        <f t="shared" si="21"/>
        <v>1283.7647843129075</v>
      </c>
      <c r="K24" s="46">
        <f t="shared" si="21"/>
        <v>1395.4933742302219</v>
      </c>
      <c r="L24" s="46">
        <f t="shared" si="21"/>
        <v>1392.4830440321787</v>
      </c>
      <c r="M24" s="46">
        <f t="shared" si="21"/>
        <v>1414.6060902713609</v>
      </c>
      <c r="N24" s="46">
        <f t="shared" si="21"/>
        <v>1287.4433518726487</v>
      </c>
      <c r="O24" s="46">
        <f t="shared" si="21"/>
        <v>1444.0342663488727</v>
      </c>
      <c r="P24" s="46">
        <f t="shared" si="21"/>
        <v>1270.8219547802405</v>
      </c>
      <c r="Q24" s="46">
        <f t="shared" si="21"/>
        <v>1332.8216767638457</v>
      </c>
      <c r="R24" s="46">
        <f t="shared" si="21"/>
        <v>1273.9354009012516</v>
      </c>
      <c r="S24" s="46">
        <f t="shared" si="21"/>
        <v>1331.6204599335015</v>
      </c>
      <c r="T24" s="46">
        <f t="shared" si="21"/>
        <v>1280.5448131267563</v>
      </c>
      <c r="U24" s="46">
        <f t="shared" si="21"/>
        <v>1212.2065337835534</v>
      </c>
      <c r="V24" s="46">
        <f t="shared" si="21"/>
        <v>1282.5328181477573</v>
      </c>
      <c r="W24" s="46">
        <f t="shared" si="21"/>
        <v>1145.8269252156883</v>
      </c>
      <c r="X24" s="46">
        <f t="shared" si="21"/>
        <v>966.57532231969185</v>
      </c>
      <c r="Y24" s="46">
        <f t="shared" si="21"/>
        <v>1178.8340251763614</v>
      </c>
      <c r="Z24" s="46">
        <f t="shared" si="21"/>
        <v>1001.9833347796048</v>
      </c>
      <c r="AA24" s="46">
        <f t="shared" si="21"/>
        <v>995.22248899946635</v>
      </c>
      <c r="AB24" s="46">
        <f>SUM(AB25:AB31)</f>
        <v>1060.52957206312</v>
      </c>
      <c r="AC24" s="46">
        <f>SUM(AC25:AC31)</f>
        <v>993.20516903171142</v>
      </c>
      <c r="AD24" s="46">
        <f t="shared" ref="AD24:AH24" si="22">SUM(AD25:AD31)</f>
        <v>1171.9378529994917</v>
      </c>
      <c r="AE24" s="46">
        <f t="shared" si="22"/>
        <v>1065.8741583213739</v>
      </c>
      <c r="AF24" s="46">
        <f t="shared" si="22"/>
        <v>1128.424955634415</v>
      </c>
      <c r="AG24" s="46">
        <f t="shared" si="22"/>
        <v>1321.6998767422924</v>
      </c>
      <c r="AH24" s="46">
        <f t="shared" si="22"/>
        <v>1400.5730725327624</v>
      </c>
      <c r="AI24" s="9">
        <f t="shared" si="18"/>
        <v>3.8156417265178925E-2</v>
      </c>
      <c r="AJ24" s="9">
        <f>(AH24-B24)/B24</f>
        <v>0.16817612146571956</v>
      </c>
      <c r="AK24" s="6"/>
      <c r="AL24" s="11">
        <f t="shared" ref="AL24" si="23">(AH24-AG24)/AG24</f>
        <v>5.9675571722738976E-2</v>
      </c>
      <c r="AM24" s="12">
        <f t="shared" ref="AM24" si="24">AH24-AG24</f>
        <v>78.873195790469936</v>
      </c>
      <c r="AP24" s="50"/>
      <c r="AQ24" s="50"/>
      <c r="AR24" s="50"/>
    </row>
    <row r="25" spans="1:45" hidden="1" outlineLevel="1" x14ac:dyDescent="0.25">
      <c r="A25" s="47" t="s">
        <v>33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15"/>
      <c r="AJ25" s="15"/>
      <c r="AK25" s="6"/>
      <c r="AL25" s="17"/>
      <c r="AM25" s="18"/>
    </row>
    <row r="26" spans="1:45" hidden="1" outlineLevel="1" x14ac:dyDescent="0.25">
      <c r="A26" s="47" t="s">
        <v>34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15"/>
      <c r="AJ26" s="15"/>
      <c r="AK26" s="6"/>
      <c r="AL26" s="17"/>
      <c r="AM26" s="18"/>
    </row>
    <row r="27" spans="1:45" hidden="1" outlineLevel="1" x14ac:dyDescent="0.25">
      <c r="A27" s="47" t="s">
        <v>35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15"/>
      <c r="AJ27" s="15"/>
      <c r="AK27" s="6"/>
      <c r="AL27" s="17"/>
      <c r="AM27" s="18"/>
      <c r="AP27" s="51"/>
      <c r="AQ27" s="35"/>
    </row>
    <row r="28" spans="1:45" hidden="1" outlineLevel="1" x14ac:dyDescent="0.25">
      <c r="A28" s="47" t="s">
        <v>36</v>
      </c>
      <c r="B28" s="48">
        <v>355.036</v>
      </c>
      <c r="C28" s="48">
        <v>315.14515999999998</v>
      </c>
      <c r="D28" s="48">
        <v>255.60083999999998</v>
      </c>
      <c r="E28" s="48">
        <v>357.2998</v>
      </c>
      <c r="F28" s="48">
        <v>269.64124000000004</v>
      </c>
      <c r="G28" s="48">
        <v>494.59520000000003</v>
      </c>
      <c r="H28" s="48">
        <v>484.03343999999993</v>
      </c>
      <c r="I28" s="48">
        <v>423.48680000000002</v>
      </c>
      <c r="J28" s="48">
        <v>305.58044000000001</v>
      </c>
      <c r="K28" s="48">
        <v>383.22723999999999</v>
      </c>
      <c r="L28" s="48">
        <v>366.38315999999998</v>
      </c>
      <c r="M28" s="48">
        <v>385.28247999999996</v>
      </c>
      <c r="N28" s="48">
        <v>273.89956000000001</v>
      </c>
      <c r="O28" s="48">
        <v>386.76</v>
      </c>
      <c r="P28" s="48">
        <v>240.79571999999996</v>
      </c>
      <c r="Q28" s="48">
        <v>266.73371999999995</v>
      </c>
      <c r="R28" s="48">
        <v>254.85636</v>
      </c>
      <c r="S28" s="48">
        <v>376.76671999999996</v>
      </c>
      <c r="T28" s="48">
        <v>262.20744000000002</v>
      </c>
      <c r="U28" s="48">
        <v>307.32239999999996</v>
      </c>
      <c r="V28" s="48">
        <v>427.93387999999993</v>
      </c>
      <c r="W28" s="48">
        <v>360.67856</v>
      </c>
      <c r="X28" s="48">
        <v>229.39619999999999</v>
      </c>
      <c r="Y28" s="48">
        <v>515.69275999999991</v>
      </c>
      <c r="Z28" s="48">
        <v>391.07495680000005</v>
      </c>
      <c r="AA28" s="48">
        <v>401.14668</v>
      </c>
      <c r="AB28" s="48">
        <v>433.59667999999999</v>
      </c>
      <c r="AC28" s="48">
        <v>332.74647999999996</v>
      </c>
      <c r="AD28" s="48">
        <v>461.05708000000004</v>
      </c>
      <c r="AE28" s="48">
        <v>343.90247759999994</v>
      </c>
      <c r="AF28" s="48">
        <v>399.48303999999996</v>
      </c>
      <c r="AG28" s="48">
        <v>597.40603999999996</v>
      </c>
      <c r="AH28" s="48">
        <v>623.97631999999999</v>
      </c>
      <c r="AI28" s="15">
        <f t="shared" ref="AI28:AI35" si="25">AH28/$AH$47</f>
        <v>1.6999256444689269E-2</v>
      </c>
      <c r="AJ28" s="15">
        <f>(AH28-B28)/B28</f>
        <v>0.75750154913867884</v>
      </c>
      <c r="AK28" s="6"/>
      <c r="AL28" s="17">
        <f t="shared" ref="AL28:AL32" si="26">(AH28-AG28)/AG28</f>
        <v>4.4476081962612941E-2</v>
      </c>
      <c r="AM28" s="18">
        <f>AH28-AG28</f>
        <v>26.570280000000025</v>
      </c>
    </row>
    <row r="29" spans="1:45" hidden="1" outlineLevel="1" x14ac:dyDescent="0.25">
      <c r="A29" s="47" t="s">
        <v>37</v>
      </c>
      <c r="B29" s="48">
        <v>96.677023188405784</v>
      </c>
      <c r="C29" s="48">
        <v>99.628382821946872</v>
      </c>
      <c r="D29" s="48">
        <v>118.08579710144927</v>
      </c>
      <c r="E29" s="48">
        <v>99.875217391304361</v>
      </c>
      <c r="F29" s="48">
        <v>98.719420289855051</v>
      </c>
      <c r="G29" s="48">
        <v>86.267101449275344</v>
      </c>
      <c r="H29" s="48">
        <v>87.18695652173912</v>
      </c>
      <c r="I29" s="48">
        <v>82.633913043478259</v>
      </c>
      <c r="J29" s="48">
        <v>95.371594202898564</v>
      </c>
      <c r="K29" s="48">
        <v>103.53391304347825</v>
      </c>
      <c r="L29" s="48">
        <v>91.8436231884058</v>
      </c>
      <c r="M29" s="48">
        <v>83.63666666666667</v>
      </c>
      <c r="N29" s="48">
        <v>80.805362318840594</v>
      </c>
      <c r="O29" s="48">
        <v>78.482608695652175</v>
      </c>
      <c r="P29" s="48">
        <v>66.857681159420295</v>
      </c>
      <c r="Q29" s="48">
        <v>60.814599999999999</v>
      </c>
      <c r="R29" s="48">
        <v>64.755533333333346</v>
      </c>
      <c r="S29" s="48">
        <v>50.899933333333344</v>
      </c>
      <c r="T29" s="48">
        <v>66.973133333333351</v>
      </c>
      <c r="U29" s="48">
        <v>89.020800000000008</v>
      </c>
      <c r="V29" s="48">
        <v>98.243200000000016</v>
      </c>
      <c r="W29" s="48">
        <v>70.265799999999999</v>
      </c>
      <c r="X29" s="48">
        <v>46.351066666666675</v>
      </c>
      <c r="Y29" s="48">
        <v>47.090266666666672</v>
      </c>
      <c r="Z29" s="48">
        <v>54.549733333333336</v>
      </c>
      <c r="AA29" s="48">
        <v>64.265666666666661</v>
      </c>
      <c r="AB29" s="48">
        <v>79.107600000000019</v>
      </c>
      <c r="AC29" s="48">
        <v>83.988666666666674</v>
      </c>
      <c r="AD29" s="48">
        <v>88.762666666666675</v>
      </c>
      <c r="AE29" s="48">
        <v>91.980533333333341</v>
      </c>
      <c r="AF29" s="48">
        <v>109.40233333333333</v>
      </c>
      <c r="AG29" s="48">
        <v>102.04333333333332</v>
      </c>
      <c r="AH29" s="48">
        <v>126.8160666666667</v>
      </c>
      <c r="AI29" s="15">
        <f t="shared" si="25"/>
        <v>3.4549048889763599E-3</v>
      </c>
      <c r="AJ29" s="15">
        <f t="shared" ref="AJ29:AJ31" si="27">(AH29-B29)/B29</f>
        <v>0.31174980863369622</v>
      </c>
      <c r="AK29" s="6"/>
      <c r="AL29" s="17">
        <f t="shared" si="26"/>
        <v>0.24276679841897278</v>
      </c>
      <c r="AM29" s="18">
        <f t="shared" ref="AM29:AM32" si="28">AH29-AG29</f>
        <v>24.772733333333377</v>
      </c>
    </row>
    <row r="30" spans="1:45" hidden="1" outlineLevel="1" x14ac:dyDescent="0.25">
      <c r="A30" s="47" t="s">
        <v>38</v>
      </c>
      <c r="B30" s="48">
        <v>660.29504306688011</v>
      </c>
      <c r="C30" s="48">
        <v>685.69100626175987</v>
      </c>
      <c r="D30" s="48">
        <v>695.21449245984002</v>
      </c>
      <c r="E30" s="48">
        <v>698.38898785920003</v>
      </c>
      <c r="F30" s="48">
        <v>793.62384984000016</v>
      </c>
      <c r="G30" s="48">
        <v>911.08017961631992</v>
      </c>
      <c r="H30" s="48">
        <v>733.30843725215993</v>
      </c>
      <c r="I30" s="48">
        <v>758.70440044704003</v>
      </c>
      <c r="J30" s="48">
        <v>752.35540964831989</v>
      </c>
      <c r="K30" s="48">
        <v>793.62384984000016</v>
      </c>
      <c r="L30" s="48">
        <v>822.19430843424004</v>
      </c>
      <c r="M30" s="48">
        <v>831.71779463231996</v>
      </c>
      <c r="N30" s="48">
        <v>834.89229003167998</v>
      </c>
      <c r="O30" s="48">
        <v>838.06678543103988</v>
      </c>
      <c r="P30" s="48">
        <v>803.14733603807997</v>
      </c>
      <c r="Q30" s="48">
        <v>861.83792983058561</v>
      </c>
      <c r="R30" s="48">
        <v>826.20029863733714</v>
      </c>
      <c r="S30" s="48">
        <v>784.47000256854335</v>
      </c>
      <c r="T30" s="48">
        <v>848.79127313502704</v>
      </c>
      <c r="U30" s="48">
        <v>719.95377346400699</v>
      </c>
      <c r="V30" s="48">
        <v>680.96838458640741</v>
      </c>
      <c r="W30" s="48">
        <v>652.43870612419562</v>
      </c>
      <c r="X30" s="48">
        <v>621.70192293919752</v>
      </c>
      <c r="Y30" s="48">
        <v>539.13240815756023</v>
      </c>
      <c r="Z30" s="48">
        <v>483.07046092071607</v>
      </c>
      <c r="AA30" s="48">
        <v>465.37682572852486</v>
      </c>
      <c r="AB30" s="48">
        <v>488.65913257879959</v>
      </c>
      <c r="AC30" s="48">
        <v>506.40799239032447</v>
      </c>
      <c r="AD30" s="48">
        <v>538.49032848605759</v>
      </c>
      <c r="AE30" s="48">
        <v>557.78577096283323</v>
      </c>
      <c r="AF30" s="48">
        <v>560.68266653442538</v>
      </c>
      <c r="AG30" s="48">
        <v>564.66558621305899</v>
      </c>
      <c r="AH30" s="48">
        <v>596.72848118399838</v>
      </c>
      <c r="AI30" s="15">
        <f t="shared" si="25"/>
        <v>1.6256931800707954E-2</v>
      </c>
      <c r="AJ30" s="15">
        <f t="shared" si="27"/>
        <v>-9.6269936523577973E-2</v>
      </c>
      <c r="AK30" s="6"/>
      <c r="AL30" s="17">
        <f t="shared" si="26"/>
        <v>5.6782095020115962E-2</v>
      </c>
      <c r="AM30" s="18">
        <f>AH30-AG30</f>
        <v>32.062894970939396</v>
      </c>
    </row>
    <row r="31" spans="1:45" hidden="1" outlineLevel="1" x14ac:dyDescent="0.25">
      <c r="A31" s="47" t="s">
        <v>39</v>
      </c>
      <c r="B31" s="48">
        <v>86.931928148513919</v>
      </c>
      <c r="C31" s="48">
        <v>93.943180652750939</v>
      </c>
      <c r="D31" s="48">
        <v>100.0505772795599</v>
      </c>
      <c r="E31" s="48">
        <v>111.97015138753022</v>
      </c>
      <c r="F31" s="48">
        <v>116.69446653746948</v>
      </c>
      <c r="G31" s="48">
        <v>156.90412299425418</v>
      </c>
      <c r="H31" s="48">
        <v>133.88592664908711</v>
      </c>
      <c r="I31" s="48">
        <v>118.04721728019732</v>
      </c>
      <c r="J31" s="48">
        <v>130.45734046168897</v>
      </c>
      <c r="K31" s="48">
        <v>115.10837134674341</v>
      </c>
      <c r="L31" s="48">
        <v>112.06195240953299</v>
      </c>
      <c r="M31" s="48">
        <v>113.96914897237438</v>
      </c>
      <c r="N31" s="48">
        <v>97.84613952212807</v>
      </c>
      <c r="O31" s="48">
        <v>140.72487222218066</v>
      </c>
      <c r="P31" s="48">
        <v>160.02121758274026</v>
      </c>
      <c r="Q31" s="48">
        <v>143.4354269332602</v>
      </c>
      <c r="R31" s="48">
        <v>128.12320893058111</v>
      </c>
      <c r="S31" s="48">
        <v>119.48380403162501</v>
      </c>
      <c r="T31" s="48">
        <v>102.57296665839588</v>
      </c>
      <c r="U31" s="48">
        <v>95.909560319546543</v>
      </c>
      <c r="V31" s="48">
        <v>75.387353561349926</v>
      </c>
      <c r="W31" s="48">
        <v>62.443859091492577</v>
      </c>
      <c r="X31" s="48">
        <v>69.12613271382773</v>
      </c>
      <c r="Y31" s="48">
        <v>76.918590352134473</v>
      </c>
      <c r="Z31" s="48">
        <v>73.288183725555328</v>
      </c>
      <c r="AA31" s="48">
        <v>64.433316604274694</v>
      </c>
      <c r="AB31" s="48">
        <v>59.166159484320268</v>
      </c>
      <c r="AC31" s="48">
        <v>70.062029974720275</v>
      </c>
      <c r="AD31" s="48">
        <v>83.627777846767401</v>
      </c>
      <c r="AE31" s="48">
        <v>72.205376425207419</v>
      </c>
      <c r="AF31" s="48">
        <v>58.856915766656442</v>
      </c>
      <c r="AG31" s="48">
        <v>57.584917195900204</v>
      </c>
      <c r="AH31" s="48">
        <v>53.052204682097219</v>
      </c>
      <c r="AI31" s="15">
        <f t="shared" si="25"/>
        <v>1.445324130805341E-3</v>
      </c>
      <c r="AJ31" s="15">
        <f t="shared" si="27"/>
        <v>-0.38972704491883359</v>
      </c>
      <c r="AK31" s="6"/>
      <c r="AL31" s="17">
        <f t="shared" si="26"/>
        <v>-7.8713537060112221E-2</v>
      </c>
      <c r="AM31" s="18">
        <f t="shared" si="28"/>
        <v>-4.5327125138029842</v>
      </c>
    </row>
    <row r="32" spans="1:45" collapsed="1" x14ac:dyDescent="0.25">
      <c r="A32" s="49" t="s">
        <v>40</v>
      </c>
      <c r="B32" s="46">
        <f t="shared" ref="B32:AA32" si="29">SUM(B33:B36)</f>
        <v>95.586393100615695</v>
      </c>
      <c r="C32" s="46">
        <f t="shared" si="29"/>
        <v>95.701568661959485</v>
      </c>
      <c r="D32" s="46">
        <f t="shared" si="29"/>
        <v>96.409777034925</v>
      </c>
      <c r="E32" s="46">
        <f t="shared" si="29"/>
        <v>97.146005771354794</v>
      </c>
      <c r="F32" s="46">
        <f t="shared" si="29"/>
        <v>97.743558859034948</v>
      </c>
      <c r="G32" s="46">
        <f t="shared" si="29"/>
        <v>98.1600335732833</v>
      </c>
      <c r="H32" s="46">
        <f t="shared" si="29"/>
        <v>98.185391741055099</v>
      </c>
      <c r="I32" s="46">
        <f t="shared" si="29"/>
        <v>82.529457412034816</v>
      </c>
      <c r="J32" s="46">
        <f t="shared" si="29"/>
        <v>64.743899658318327</v>
      </c>
      <c r="K32" s="46">
        <f t="shared" si="29"/>
        <v>71.990219596908574</v>
      </c>
      <c r="L32" s="46">
        <f t="shared" si="29"/>
        <v>76.747551833598067</v>
      </c>
      <c r="M32" s="46">
        <f t="shared" si="29"/>
        <v>85.297958777457879</v>
      </c>
      <c r="N32" s="46">
        <f t="shared" si="29"/>
        <v>108.25982963815787</v>
      </c>
      <c r="O32" s="46">
        <f t="shared" si="29"/>
        <v>153.17601138730458</v>
      </c>
      <c r="P32" s="46">
        <f t="shared" si="29"/>
        <v>143.63979548265843</v>
      </c>
      <c r="Q32" s="46">
        <f t="shared" si="29"/>
        <v>128.49588098665768</v>
      </c>
      <c r="R32" s="46">
        <f t="shared" si="29"/>
        <v>126.03620618235634</v>
      </c>
      <c r="S32" s="46">
        <f t="shared" si="29"/>
        <v>83.070144766725235</v>
      </c>
      <c r="T32" s="46">
        <f t="shared" si="29"/>
        <v>68.010329379495545</v>
      </c>
      <c r="U32" s="46">
        <f t="shared" si="29"/>
        <v>69.481061204742431</v>
      </c>
      <c r="V32" s="46">
        <f t="shared" si="29"/>
        <v>61.015934692261041</v>
      </c>
      <c r="W32" s="46">
        <f t="shared" si="29"/>
        <v>43.824279636887987</v>
      </c>
      <c r="X32" s="46">
        <f t="shared" si="29"/>
        <v>47.595212196436158</v>
      </c>
      <c r="Y32" s="46">
        <f t="shared" si="29"/>
        <v>44.555258364823317</v>
      </c>
      <c r="Z32" s="46">
        <f t="shared" si="29"/>
        <v>41.12491951987716</v>
      </c>
      <c r="AA32" s="46">
        <f t="shared" si="29"/>
        <v>41.849098806649948</v>
      </c>
      <c r="AB32" s="46">
        <f>SUM(AB33:AB36)</f>
        <v>24.650008230852372</v>
      </c>
      <c r="AC32" s="46">
        <f>SUM(AC33:AC36)</f>
        <v>27.037659067065395</v>
      </c>
      <c r="AD32" s="46">
        <f t="shared" ref="AD32:AH32" si="30">SUM(AD33:AD36)</f>
        <v>23.49070589395857</v>
      </c>
      <c r="AE32" s="46">
        <f t="shared" si="30"/>
        <v>31.974186260019533</v>
      </c>
      <c r="AF32" s="46">
        <f t="shared" si="30"/>
        <v>30.755385589257823</v>
      </c>
      <c r="AG32" s="46">
        <f t="shared" si="30"/>
        <v>34.255455445564074</v>
      </c>
      <c r="AH32" s="46">
        <f t="shared" si="30"/>
        <v>32.640642349839744</v>
      </c>
      <c r="AI32" s="9">
        <f t="shared" si="25"/>
        <v>8.8924312035480887E-4</v>
      </c>
      <c r="AJ32" s="9">
        <f>(AH32-B32)/B32</f>
        <v>-0.65852208362458342</v>
      </c>
      <c r="AK32" s="6"/>
      <c r="AL32" s="11">
        <f t="shared" si="26"/>
        <v>-4.7140318957091566E-2</v>
      </c>
      <c r="AM32" s="12">
        <f t="shared" si="28"/>
        <v>-1.6148130957243296</v>
      </c>
    </row>
    <row r="33" spans="1:39" hidden="1" outlineLevel="1" x14ac:dyDescent="0.25">
      <c r="A33" s="47" t="s">
        <v>41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15"/>
      <c r="AJ33" s="15"/>
      <c r="AK33" s="6"/>
      <c r="AL33" s="17"/>
      <c r="AM33" s="18"/>
    </row>
    <row r="34" spans="1:39" hidden="1" outlineLevel="1" x14ac:dyDescent="0.25">
      <c r="A34" s="47" t="s">
        <v>42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5"/>
      <c r="AJ34" s="15"/>
      <c r="AK34" s="6"/>
      <c r="AL34" s="17"/>
      <c r="AM34" s="18"/>
    </row>
    <row r="35" spans="1:39" hidden="1" outlineLevel="1" x14ac:dyDescent="0.25">
      <c r="A35" s="47" t="s">
        <v>43</v>
      </c>
      <c r="B35" s="48">
        <v>95.586393100615695</v>
      </c>
      <c r="C35" s="48">
        <v>95.701568661959485</v>
      </c>
      <c r="D35" s="48">
        <v>96.409777034925</v>
      </c>
      <c r="E35" s="48">
        <v>97.146005771354794</v>
      </c>
      <c r="F35" s="48">
        <v>97.743558859034948</v>
      </c>
      <c r="G35" s="48">
        <v>98.1600335732833</v>
      </c>
      <c r="H35" s="48">
        <v>98.185391741055099</v>
      </c>
      <c r="I35" s="48">
        <v>82.529457412034816</v>
      </c>
      <c r="J35" s="48">
        <v>64.743899658318327</v>
      </c>
      <c r="K35" s="48">
        <v>71.990219596908574</v>
      </c>
      <c r="L35" s="48">
        <v>76.747551833598067</v>
      </c>
      <c r="M35" s="48">
        <v>85.297958777457879</v>
      </c>
      <c r="N35" s="48">
        <v>108.25982963815787</v>
      </c>
      <c r="O35" s="48">
        <v>153.17601138730458</v>
      </c>
      <c r="P35" s="48">
        <v>143.63979548265843</v>
      </c>
      <c r="Q35" s="48">
        <v>128.49588098665768</v>
      </c>
      <c r="R35" s="48">
        <v>126.03620618235634</v>
      </c>
      <c r="S35" s="48">
        <v>83.070144766725235</v>
      </c>
      <c r="T35" s="48">
        <v>68.010329379495545</v>
      </c>
      <c r="U35" s="48">
        <v>69.481061204742431</v>
      </c>
      <c r="V35" s="48">
        <v>61.015934692261041</v>
      </c>
      <c r="W35" s="48">
        <v>43.824279636887987</v>
      </c>
      <c r="X35" s="48">
        <v>47.595212196436158</v>
      </c>
      <c r="Y35" s="48">
        <v>44.555258364823317</v>
      </c>
      <c r="Z35" s="48">
        <v>41.12491951987716</v>
      </c>
      <c r="AA35" s="48">
        <v>41.849098806649948</v>
      </c>
      <c r="AB35" s="48">
        <v>24.650008230852372</v>
      </c>
      <c r="AC35" s="48">
        <v>27.037659067065395</v>
      </c>
      <c r="AD35" s="48">
        <v>23.49070589395857</v>
      </c>
      <c r="AE35" s="48">
        <v>31.974186260019533</v>
      </c>
      <c r="AF35" s="48">
        <v>30.755385589257823</v>
      </c>
      <c r="AG35" s="48">
        <v>34.255455445564074</v>
      </c>
      <c r="AH35" s="48">
        <v>32.640642349839744</v>
      </c>
      <c r="AI35" s="15">
        <f t="shared" si="25"/>
        <v>8.8924312035480887E-4</v>
      </c>
      <c r="AJ35" s="15">
        <f>(AH35-B35)/B35</f>
        <v>-0.65852208362458342</v>
      </c>
      <c r="AK35" s="6"/>
      <c r="AL35" s="17">
        <f t="shared" ref="AL35" si="31">(AH35-AG35)/AG35</f>
        <v>-4.7140318957091566E-2</v>
      </c>
      <c r="AM35" s="18">
        <f t="shared" ref="AM35" si="32">AH35-AG35</f>
        <v>-1.6148130957243296</v>
      </c>
    </row>
    <row r="36" spans="1:39" hidden="1" outlineLevel="1" x14ac:dyDescent="0.25">
      <c r="A36" s="47" t="s">
        <v>44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15"/>
      <c r="AJ36" s="15"/>
      <c r="AK36" s="6"/>
      <c r="AL36" s="17"/>
      <c r="AM36" s="18"/>
    </row>
    <row r="37" spans="1:39" collapsed="1" x14ac:dyDescent="0.25">
      <c r="A37" s="49" t="s">
        <v>45</v>
      </c>
      <c r="B37" s="46">
        <f>SUM(B38:B45)</f>
        <v>5311.1646408589631</v>
      </c>
      <c r="C37" s="46">
        <f t="shared" ref="C37:AH37" si="33">SUM(C38:C45)</f>
        <v>5124.8455212633835</v>
      </c>
      <c r="D37" s="46">
        <f t="shared" si="33"/>
        <v>4942.8651645030541</v>
      </c>
      <c r="E37" s="46">
        <f t="shared" si="33"/>
        <v>4962.5908302902735</v>
      </c>
      <c r="F37" s="46">
        <f t="shared" si="33"/>
        <v>5044.3654243387564</v>
      </c>
      <c r="G37" s="46">
        <f t="shared" si="33"/>
        <v>5957.6302071291648</v>
      </c>
      <c r="H37" s="46">
        <f t="shared" si="33"/>
        <v>5572.9251781257171</v>
      </c>
      <c r="I37" s="46">
        <f t="shared" si="33"/>
        <v>5111.4076242136734</v>
      </c>
      <c r="J37" s="46">
        <f t="shared" si="33"/>
        <v>4954.6292406149732</v>
      </c>
      <c r="K37" s="46">
        <f t="shared" si="33"/>
        <v>5075.5839791682292</v>
      </c>
      <c r="L37" s="46">
        <f t="shared" si="33"/>
        <v>6584.4737327816129</v>
      </c>
      <c r="M37" s="46">
        <f t="shared" si="33"/>
        <v>7375.5409893451133</v>
      </c>
      <c r="N37" s="46">
        <f t="shared" si="33"/>
        <v>7561.5295476905376</v>
      </c>
      <c r="O37" s="46">
        <f t="shared" si="33"/>
        <v>7762.0780821389772</v>
      </c>
      <c r="P37" s="46">
        <f t="shared" si="33"/>
        <v>6381.9814157026613</v>
      </c>
      <c r="Q37" s="46">
        <f t="shared" si="33"/>
        <v>6824.9196948811941</v>
      </c>
      <c r="R37" s="46">
        <f t="shared" si="33"/>
        <v>6763.5877598389279</v>
      </c>
      <c r="S37" s="46">
        <f t="shared" si="33"/>
        <v>5727.8496960213779</v>
      </c>
      <c r="T37" s="46">
        <f t="shared" si="33"/>
        <v>5278.8434710485817</v>
      </c>
      <c r="U37" s="46">
        <f t="shared" si="33"/>
        <v>4692.1579957003069</v>
      </c>
      <c r="V37" s="46">
        <f t="shared" si="33"/>
        <v>5730.4383122457693</v>
      </c>
      <c r="W37" s="46">
        <f t="shared" si="33"/>
        <v>5112.8897650263916</v>
      </c>
      <c r="X37" s="46">
        <f t="shared" si="33"/>
        <v>4563.1349533343482</v>
      </c>
      <c r="Y37" s="46">
        <f t="shared" si="33"/>
        <v>5241.2841461007474</v>
      </c>
      <c r="Z37" s="46">
        <f t="shared" si="33"/>
        <v>4753.722407128952</v>
      </c>
      <c r="AA37" s="46">
        <f t="shared" si="33"/>
        <v>5257.9909825015984</v>
      </c>
      <c r="AB37" s="46">
        <f t="shared" si="33"/>
        <v>4076.2047199974304</v>
      </c>
      <c r="AC37" s="46">
        <f t="shared" si="33"/>
        <v>6137.4604679519289</v>
      </c>
      <c r="AD37" s="46">
        <f t="shared" si="33"/>
        <v>5224.7701317276833</v>
      </c>
      <c r="AE37" s="46">
        <f t="shared" si="33"/>
        <v>5638.885232106466</v>
      </c>
      <c r="AF37" s="46">
        <f t="shared" si="33"/>
        <v>6006.1094523000138</v>
      </c>
      <c r="AG37" s="46">
        <f t="shared" si="33"/>
        <v>6278.9833643097109</v>
      </c>
      <c r="AH37" s="46">
        <f t="shared" si="33"/>
        <v>6496.7149877092552</v>
      </c>
      <c r="AI37" s="9">
        <f>AH37/$AH$48</f>
        <v>0.1503771399856785</v>
      </c>
      <c r="AJ37" s="9">
        <f>(AH37-B37)/B37</f>
        <v>0.22321852682363008</v>
      </c>
      <c r="AK37" s="52"/>
      <c r="AL37" s="11">
        <f t="shared" ref="AL37:AL44" si="34">(AH37-AG37)/AG37</f>
        <v>3.4676254222482876E-2</v>
      </c>
      <c r="AM37" s="12">
        <f t="shared" ref="AM37:AM44" si="35">AH37-AG37</f>
        <v>217.73162339954433</v>
      </c>
    </row>
    <row r="38" spans="1:39" hidden="1" outlineLevel="1" x14ac:dyDescent="0.25">
      <c r="A38" s="47" t="s">
        <v>46</v>
      </c>
      <c r="B38" s="48">
        <v>-2924.8810289049679</v>
      </c>
      <c r="C38" s="48">
        <v>-3028.5937809333291</v>
      </c>
      <c r="D38" s="48">
        <v>-2444.2364247261057</v>
      </c>
      <c r="E38" s="48">
        <v>-2529.5129366785886</v>
      </c>
      <c r="F38" s="48">
        <v>-2136.5414047222171</v>
      </c>
      <c r="G38" s="48">
        <v>-1797.4934134612363</v>
      </c>
      <c r="H38" s="48">
        <v>-1618.0480340332526</v>
      </c>
      <c r="I38" s="48">
        <v>-2293.9750015257127</v>
      </c>
      <c r="J38" s="48">
        <v>-1879.1859757757979</v>
      </c>
      <c r="K38" s="48">
        <v>-1738.0040762926726</v>
      </c>
      <c r="L38" s="48">
        <v>-688.87628795222076</v>
      </c>
      <c r="M38" s="48">
        <v>-1041.0283639191778</v>
      </c>
      <c r="N38" s="48">
        <v>-955.37466634132045</v>
      </c>
      <c r="O38" s="48">
        <v>-1061.347572210623</v>
      </c>
      <c r="P38" s="48">
        <v>-1749.9196164805285</v>
      </c>
      <c r="Q38" s="48">
        <v>-1515.8010808544213</v>
      </c>
      <c r="R38" s="48">
        <v>-2303.9356935657888</v>
      </c>
      <c r="S38" s="48">
        <v>-2279.0796920115527</v>
      </c>
      <c r="T38" s="48">
        <v>-3229.1404390355929</v>
      </c>
      <c r="U38" s="48">
        <v>-3339.3250329555894</v>
      </c>
      <c r="V38" s="48">
        <v>-3118.9781663295084</v>
      </c>
      <c r="W38" s="48">
        <v>-3305.198753007191</v>
      </c>
      <c r="X38" s="48">
        <v>-3804.7499218447188</v>
      </c>
      <c r="Y38" s="48">
        <v>-4061.3547473047988</v>
      </c>
      <c r="Z38" s="48">
        <v>-3753.6193988243394</v>
      </c>
      <c r="AA38" s="48">
        <v>-4383.710782919864</v>
      </c>
      <c r="AB38" s="48">
        <v>-4450.7263418614011</v>
      </c>
      <c r="AC38" s="48">
        <v>-2907.0489643413225</v>
      </c>
      <c r="AD38" s="48">
        <v>-2776.7038100257705</v>
      </c>
      <c r="AE38" s="48">
        <v>-2313.5355795744895</v>
      </c>
      <c r="AF38" s="48">
        <v>-2040.8954996485804</v>
      </c>
      <c r="AG38" s="48">
        <v>-1176.5649125396469</v>
      </c>
      <c r="AH38" s="48">
        <v>357.2391301650772</v>
      </c>
      <c r="AI38" s="15">
        <f>AH38/$AH$48</f>
        <v>8.2688864736757892E-3</v>
      </c>
      <c r="AJ38" s="15">
        <f>(AH38-B38)/B38</f>
        <v>-1.122138003780216</v>
      </c>
      <c r="AK38" s="53"/>
      <c r="AL38" s="17">
        <f t="shared" si="34"/>
        <v>-1.3036289169918953</v>
      </c>
      <c r="AM38" s="18">
        <f t="shared" si="35"/>
        <v>1533.804042704724</v>
      </c>
    </row>
    <row r="39" spans="1:39" hidden="1" outlineLevel="1" x14ac:dyDescent="0.25">
      <c r="A39" s="47" t="s">
        <v>47</v>
      </c>
      <c r="B39" s="48">
        <v>-135.36965441115311</v>
      </c>
      <c r="C39" s="48">
        <v>-142.96900692449427</v>
      </c>
      <c r="D39" s="48">
        <v>-133.81086916250359</v>
      </c>
      <c r="E39" s="48">
        <v>-135.49336409931396</v>
      </c>
      <c r="F39" s="48">
        <v>-130.50918311388574</v>
      </c>
      <c r="G39" s="48">
        <v>-134.33782917141917</v>
      </c>
      <c r="H39" s="48">
        <v>-138.54627405060239</v>
      </c>
      <c r="I39" s="48">
        <v>-132.08602859280001</v>
      </c>
      <c r="J39" s="48">
        <v>-135.25362391348989</v>
      </c>
      <c r="K39" s="48">
        <v>-126.48505389309695</v>
      </c>
      <c r="L39" s="48">
        <v>-95.895522431691077</v>
      </c>
      <c r="M39" s="48">
        <v>-66.449220217526616</v>
      </c>
      <c r="N39" s="48">
        <v>140.12615189797654</v>
      </c>
      <c r="O39" s="48">
        <v>93.898735019138286</v>
      </c>
      <c r="P39" s="48">
        <v>70.620517694917396</v>
      </c>
      <c r="Q39" s="48">
        <v>-44.755211053803727</v>
      </c>
      <c r="R39" s="48">
        <v>-141.02509155025828</v>
      </c>
      <c r="S39" s="48">
        <v>-99.688233040902858</v>
      </c>
      <c r="T39" s="48">
        <v>102.51232515883467</v>
      </c>
      <c r="U39" s="48">
        <v>-133.51077881791105</v>
      </c>
      <c r="V39" s="48">
        <v>-349.61016339080106</v>
      </c>
      <c r="W39" s="48">
        <v>-243.96789624741493</v>
      </c>
      <c r="X39" s="48">
        <v>-57.66846405928419</v>
      </c>
      <c r="Y39" s="48">
        <v>-90.086314262093865</v>
      </c>
      <c r="Z39" s="48">
        <v>-198.06229921621437</v>
      </c>
      <c r="AA39" s="48">
        <v>-252.01063538554334</v>
      </c>
      <c r="AB39" s="48">
        <v>-260.13617294715505</v>
      </c>
      <c r="AC39" s="48">
        <v>-261.73344270410917</v>
      </c>
      <c r="AD39" s="48">
        <v>-362.77637208512556</v>
      </c>
      <c r="AE39" s="48">
        <v>-340.30482830343993</v>
      </c>
      <c r="AF39" s="48">
        <v>-312.09344590993197</v>
      </c>
      <c r="AG39" s="48">
        <v>-270.37431802471446</v>
      </c>
      <c r="AH39" s="48">
        <v>-45.810150275929267</v>
      </c>
      <c r="AI39" s="15">
        <f t="shared" ref="AI39:AI44" si="36">AH39/$AH$48</f>
        <v>-1.060351176531661E-3</v>
      </c>
      <c r="AJ39" s="15">
        <f t="shared" ref="AJ39:AJ44" si="37">(AH39-B39)/B39</f>
        <v>-0.66159217532762671</v>
      </c>
      <c r="AK39" s="53"/>
      <c r="AL39" s="17">
        <f t="shared" si="34"/>
        <v>-0.83056767147632038</v>
      </c>
      <c r="AM39" s="18">
        <f t="shared" si="35"/>
        <v>224.5641677487852</v>
      </c>
    </row>
    <row r="40" spans="1:39" hidden="1" outlineLevel="1" x14ac:dyDescent="0.25">
      <c r="A40" s="47" t="s">
        <v>48</v>
      </c>
      <c r="B40" s="48">
        <v>6967.948550304839</v>
      </c>
      <c r="C40" s="48">
        <v>7051.4271294320579</v>
      </c>
      <c r="D40" s="48">
        <v>6510.3723895470685</v>
      </c>
      <c r="E40" s="48">
        <v>6125.3283449086384</v>
      </c>
      <c r="F40" s="48">
        <v>6004.2115844940436</v>
      </c>
      <c r="G40" s="48">
        <v>6208.3816432435024</v>
      </c>
      <c r="H40" s="48">
        <v>5866.8041212512635</v>
      </c>
      <c r="I40" s="48">
        <v>6266.9313179751352</v>
      </c>
      <c r="J40" s="48">
        <v>6000.2988028847903</v>
      </c>
      <c r="K40" s="48">
        <v>5960.3566117545388</v>
      </c>
      <c r="L40" s="48">
        <v>6604.6522958465257</v>
      </c>
      <c r="M40" s="48">
        <v>6438.2440633596025</v>
      </c>
      <c r="N40" s="48">
        <v>6832.8621121677606</v>
      </c>
      <c r="O40" s="48">
        <v>6517.8611031518021</v>
      </c>
      <c r="P40" s="48">
        <v>6215.8736487616525</v>
      </c>
      <c r="Q40" s="48">
        <v>6495.0671256701962</v>
      </c>
      <c r="R40" s="48">
        <v>6356.8499806069694</v>
      </c>
      <c r="S40" s="48">
        <v>6356.776059009112</v>
      </c>
      <c r="T40" s="48">
        <v>6605.2338202208866</v>
      </c>
      <c r="U40" s="48">
        <v>6769.6722869403575</v>
      </c>
      <c r="V40" s="48">
        <v>6553.462582673792</v>
      </c>
      <c r="W40" s="48">
        <v>6586.953301880565</v>
      </c>
      <c r="X40" s="48">
        <v>6726.8385292115709</v>
      </c>
      <c r="Y40" s="48">
        <v>7085.4492963493049</v>
      </c>
      <c r="Z40" s="48">
        <v>6558.1564415782996</v>
      </c>
      <c r="AA40" s="48">
        <v>6588.0696629327067</v>
      </c>
      <c r="AB40" s="48">
        <v>6627.6803548652397</v>
      </c>
      <c r="AC40" s="48">
        <v>6601.3695967599433</v>
      </c>
      <c r="AD40" s="48">
        <v>6694.6000620806753</v>
      </c>
      <c r="AE40" s="48">
        <v>6696.9265245152737</v>
      </c>
      <c r="AF40" s="48">
        <v>6444.0923433726757</v>
      </c>
      <c r="AG40" s="48">
        <v>6740.892450453216</v>
      </c>
      <c r="AH40" s="48">
        <v>6415.5904529861518</v>
      </c>
      <c r="AI40" s="15">
        <f t="shared" si="36"/>
        <v>0.14849937937321386</v>
      </c>
      <c r="AJ40" s="15">
        <f t="shared" si="37"/>
        <v>-7.9271265183857048E-2</v>
      </c>
      <c r="AK40" s="53"/>
      <c r="AL40" s="17">
        <f t="shared" si="34"/>
        <v>-4.8258001423119118E-2</v>
      </c>
      <c r="AM40" s="18">
        <f t="shared" si="35"/>
        <v>-325.30199746706421</v>
      </c>
    </row>
    <row r="41" spans="1:39" hidden="1" outlineLevel="1" x14ac:dyDescent="0.25">
      <c r="A41" s="47" t="s">
        <v>49</v>
      </c>
      <c r="B41" s="48">
        <v>1735.2388880648011</v>
      </c>
      <c r="C41" s="48">
        <v>1583.3305552106112</v>
      </c>
      <c r="D41" s="48">
        <v>1486.675453940037</v>
      </c>
      <c r="E41" s="48">
        <v>2016.4628690630029</v>
      </c>
      <c r="F41" s="48">
        <v>1848.691270969249</v>
      </c>
      <c r="G41" s="48">
        <v>2230.9238287944245</v>
      </c>
      <c r="H41" s="48">
        <v>2102.9729048450436</v>
      </c>
      <c r="I41" s="48">
        <v>1900.9640394791695</v>
      </c>
      <c r="J41" s="48">
        <v>1693.3430904305619</v>
      </c>
      <c r="K41" s="48">
        <v>1672.9405554738107</v>
      </c>
      <c r="L41" s="48">
        <v>1652.6814757432128</v>
      </c>
      <c r="M41" s="48">
        <v>2868.3556628578071</v>
      </c>
      <c r="N41" s="48">
        <v>2217.5333526790496</v>
      </c>
      <c r="O41" s="48">
        <v>3059.8652099314518</v>
      </c>
      <c r="P41" s="48">
        <v>2578.0511394159685</v>
      </c>
      <c r="Q41" s="48">
        <v>2642.4601840970286</v>
      </c>
      <c r="R41" s="48">
        <v>2250.4731812167415</v>
      </c>
      <c r="S41" s="48">
        <v>2391.0550667154289</v>
      </c>
      <c r="T41" s="48">
        <v>2022.7736164912719</v>
      </c>
      <c r="U41" s="48">
        <v>1859.4009164329659</v>
      </c>
      <c r="V41" s="48">
        <v>3207.7225737101853</v>
      </c>
      <c r="W41" s="48">
        <v>2733.7701620122289</v>
      </c>
      <c r="X41" s="48">
        <v>2082.5857589904995</v>
      </c>
      <c r="Y41" s="48">
        <v>2874.9492212183463</v>
      </c>
      <c r="Z41" s="48">
        <v>2824.2517287687824</v>
      </c>
      <c r="AA41" s="48">
        <v>3936.2193885890429</v>
      </c>
      <c r="AB41" s="48">
        <v>2860.6217519800002</v>
      </c>
      <c r="AC41" s="48">
        <v>3444.3035957545953</v>
      </c>
      <c r="AD41" s="48">
        <v>2375.0323956028592</v>
      </c>
      <c r="AE41" s="48">
        <v>2311.1664534659517</v>
      </c>
      <c r="AF41" s="48">
        <v>2531.142587731922</v>
      </c>
      <c r="AG41" s="48">
        <v>1799.7610396594</v>
      </c>
      <c r="AH41" s="48">
        <v>1427.848556350242</v>
      </c>
      <c r="AI41" s="15">
        <f t="shared" si="36"/>
        <v>3.3049900240788951E-2</v>
      </c>
      <c r="AJ41" s="15">
        <f t="shared" si="37"/>
        <v>-0.17714582921627092</v>
      </c>
      <c r="AK41" s="53"/>
      <c r="AL41" s="17">
        <f t="shared" si="34"/>
        <v>-0.20664547965742244</v>
      </c>
      <c r="AM41" s="18">
        <f t="shared" si="35"/>
        <v>-371.91248330915801</v>
      </c>
    </row>
    <row r="42" spans="1:39" hidden="1" outlineLevel="1" x14ac:dyDescent="0.25">
      <c r="A42" s="47" t="s">
        <v>50</v>
      </c>
      <c r="B42" s="48">
        <v>80.456230689129725</v>
      </c>
      <c r="C42" s="48">
        <v>70.460096028889197</v>
      </c>
      <c r="D42" s="48">
        <v>83.615213121575451</v>
      </c>
      <c r="E42" s="48">
        <v>71.367641980219148</v>
      </c>
      <c r="F42" s="48">
        <v>103.4260082619185</v>
      </c>
      <c r="G42" s="48">
        <v>109.1114552148351</v>
      </c>
      <c r="H42" s="48">
        <v>124.57845947087363</v>
      </c>
      <c r="I42" s="48">
        <v>138.29067623549085</v>
      </c>
      <c r="J42" s="48">
        <v>153.23570634651784</v>
      </c>
      <c r="K42" s="48">
        <v>168.17608148325735</v>
      </c>
      <c r="L42" s="48">
        <v>194.13048282060572</v>
      </c>
      <c r="M42" s="48">
        <v>247.80008355850396</v>
      </c>
      <c r="N42" s="48">
        <v>234.56349158116566</v>
      </c>
      <c r="O42" s="48">
        <v>287.78115854130311</v>
      </c>
      <c r="P42" s="48">
        <v>311.23593660474648</v>
      </c>
      <c r="Q42" s="48">
        <v>330.43854531629086</v>
      </c>
      <c r="R42" s="48">
        <v>418.63319779792891</v>
      </c>
      <c r="S42" s="48">
        <v>541.40764334929327</v>
      </c>
      <c r="T42" s="48">
        <v>439.83122199095578</v>
      </c>
      <c r="U42" s="48">
        <v>227.13841876715054</v>
      </c>
      <c r="V42" s="48">
        <v>239.30817358210069</v>
      </c>
      <c r="W42" s="48">
        <v>65.798511721536315</v>
      </c>
      <c r="X42" s="48">
        <v>267.4734857029469</v>
      </c>
      <c r="Y42" s="48">
        <v>77.419998099988163</v>
      </c>
      <c r="Z42" s="48">
        <v>68.938116155757527</v>
      </c>
      <c r="AA42" s="48">
        <v>81.184150618590536</v>
      </c>
      <c r="AB42" s="48">
        <v>85.774549294079463</v>
      </c>
      <c r="AC42" s="48">
        <v>112.9777238161552</v>
      </c>
      <c r="AD42" s="48">
        <v>104.11451748837808</v>
      </c>
      <c r="AE42" s="48">
        <v>135.06688205884794</v>
      </c>
      <c r="AF42" s="48">
        <v>177.64802880960613</v>
      </c>
      <c r="AG42" s="48">
        <v>133.36507009479033</v>
      </c>
      <c r="AH42" s="48">
        <v>146.88786790861525</v>
      </c>
      <c r="AI42" s="15">
        <f t="shared" si="36"/>
        <v>3.3999609828166606E-3</v>
      </c>
      <c r="AJ42" s="15">
        <f t="shared" si="37"/>
        <v>0.82568667026133702</v>
      </c>
      <c r="AK42" s="53"/>
      <c r="AL42" s="17">
        <f t="shared" si="34"/>
        <v>0.10139684854672579</v>
      </c>
      <c r="AM42" s="18">
        <f t="shared" si="35"/>
        <v>13.522797813824923</v>
      </c>
    </row>
    <row r="43" spans="1:39" hidden="1" outlineLevel="1" x14ac:dyDescent="0.25">
      <c r="A43" s="47" t="s">
        <v>51</v>
      </c>
      <c r="B43" s="48">
        <v>0.81165511631523002</v>
      </c>
      <c r="C43" s="48">
        <v>0.82052844964855998</v>
      </c>
      <c r="D43" s="48">
        <v>0.82940178298190004</v>
      </c>
      <c r="E43" s="48">
        <v>0.83827511631523</v>
      </c>
      <c r="F43" s="48">
        <v>0.84714844964855995</v>
      </c>
      <c r="G43" s="48">
        <v>20.744522509058349</v>
      </c>
      <c r="H43" s="48">
        <v>24.884000642391719</v>
      </c>
      <c r="I43" s="48">
        <v>25.152620642391721</v>
      </c>
      <c r="J43" s="48">
        <v>25.421240642391719</v>
      </c>
      <c r="K43" s="48">
        <v>25.689860642391722</v>
      </c>
      <c r="L43" s="48">
        <v>41.031288755179759</v>
      </c>
      <c r="M43" s="48">
        <v>44.578763705904379</v>
      </c>
      <c r="N43" s="48">
        <v>45.229105705904381</v>
      </c>
      <c r="O43" s="48">
        <v>45.879447705904383</v>
      </c>
      <c r="P43" s="48">
        <v>46.529789705904378</v>
      </c>
      <c r="Q43" s="48">
        <v>47.180131705904351</v>
      </c>
      <c r="R43" s="48">
        <v>1456.5121853333346</v>
      </c>
      <c r="S43" s="48">
        <v>15.65885200000001</v>
      </c>
      <c r="T43" s="48">
        <v>25.7929262222248</v>
      </c>
      <c r="U43" s="48">
        <v>17.272185333333351</v>
      </c>
      <c r="V43" s="48">
        <v>17.26331200000002</v>
      </c>
      <c r="W43" s="48">
        <v>17.25443866666668</v>
      </c>
      <c r="X43" s="48">
        <v>17.245565333333349</v>
      </c>
      <c r="Y43" s="48">
        <v>17.236692000000019</v>
      </c>
      <c r="Z43" s="48">
        <v>17.227818666666678</v>
      </c>
      <c r="AA43" s="48">
        <v>16.95919866666668</v>
      </c>
      <c r="AB43" s="48">
        <v>16.690578666666681</v>
      </c>
      <c r="AC43" s="48">
        <v>16.421958666666679</v>
      </c>
      <c r="AD43" s="48">
        <v>16.153338666666681</v>
      </c>
      <c r="AE43" s="48">
        <v>15.885779944322071</v>
      </c>
      <c r="AF43" s="48">
        <v>15.23543794432207</v>
      </c>
      <c r="AG43" s="48">
        <v>14.58403466666668</v>
      </c>
      <c r="AH43" s="48">
        <v>14.58403466666668</v>
      </c>
      <c r="AI43" s="15">
        <f t="shared" si="36"/>
        <v>3.3757143829986813E-4</v>
      </c>
      <c r="AJ43" s="15">
        <f t="shared" si="37"/>
        <v>16.968265552092625</v>
      </c>
      <c r="AK43" s="53"/>
      <c r="AL43" s="17">
        <f t="shared" si="34"/>
        <v>0</v>
      </c>
      <c r="AM43" s="18">
        <f t="shared" si="35"/>
        <v>0</v>
      </c>
    </row>
    <row r="44" spans="1:39" hidden="1" outlineLevel="1" x14ac:dyDescent="0.25">
      <c r="A44" s="47" t="s">
        <v>52</v>
      </c>
      <c r="B44" s="48">
        <v>-413.04</v>
      </c>
      <c r="C44" s="48">
        <v>-409.63</v>
      </c>
      <c r="D44" s="48">
        <v>-560.58000000000004</v>
      </c>
      <c r="E44" s="48">
        <v>-586.4</v>
      </c>
      <c r="F44" s="48">
        <v>-645.76</v>
      </c>
      <c r="G44" s="48">
        <v>-679.7</v>
      </c>
      <c r="H44" s="48">
        <v>-789.72</v>
      </c>
      <c r="I44" s="48">
        <v>-793.87</v>
      </c>
      <c r="J44" s="48">
        <v>-903.23</v>
      </c>
      <c r="K44" s="48">
        <v>-887.09</v>
      </c>
      <c r="L44" s="48">
        <v>-1123.25</v>
      </c>
      <c r="M44" s="48">
        <v>-1115.96</v>
      </c>
      <c r="N44" s="48">
        <v>-953.41</v>
      </c>
      <c r="O44" s="48">
        <v>-1181.8599999999999</v>
      </c>
      <c r="P44" s="48">
        <v>-1090.4100000000001</v>
      </c>
      <c r="Q44" s="48">
        <v>-1129.67</v>
      </c>
      <c r="R44" s="48">
        <v>-1273.92</v>
      </c>
      <c r="S44" s="48">
        <v>-1198.28</v>
      </c>
      <c r="T44" s="48">
        <v>-688.16</v>
      </c>
      <c r="U44" s="48">
        <v>-708.49</v>
      </c>
      <c r="V44" s="48">
        <v>-818.73</v>
      </c>
      <c r="W44" s="48">
        <v>-741.72</v>
      </c>
      <c r="X44" s="48">
        <v>-668.59</v>
      </c>
      <c r="Y44" s="48">
        <v>-662.33</v>
      </c>
      <c r="Z44" s="48">
        <v>-763.17</v>
      </c>
      <c r="AA44" s="48">
        <v>-728.72</v>
      </c>
      <c r="AB44" s="48">
        <v>-803.7</v>
      </c>
      <c r="AC44" s="48">
        <v>-868.83</v>
      </c>
      <c r="AD44" s="48">
        <v>-825.65</v>
      </c>
      <c r="AE44" s="48">
        <v>-866.32</v>
      </c>
      <c r="AF44" s="48">
        <v>-809.02</v>
      </c>
      <c r="AG44" s="48">
        <v>-962.68</v>
      </c>
      <c r="AH44" s="48">
        <v>-1819.624904091567</v>
      </c>
      <c r="AI44" s="15">
        <f t="shared" si="36"/>
        <v>-4.2118207346584932E-2</v>
      </c>
      <c r="AJ44" s="15">
        <f t="shared" si="37"/>
        <v>3.4054447610196759</v>
      </c>
      <c r="AK44" s="53"/>
      <c r="AL44" s="17">
        <f t="shared" si="34"/>
        <v>0.89016589530432455</v>
      </c>
      <c r="AM44" s="18">
        <f t="shared" si="35"/>
        <v>-856.94490409156708</v>
      </c>
    </row>
    <row r="45" spans="1:39" hidden="1" outlineLevel="1" x14ac:dyDescent="0.25">
      <c r="A45" s="47" t="s">
        <v>53</v>
      </c>
      <c r="B45" s="48" t="s">
        <v>27</v>
      </c>
      <c r="C45" s="48" t="s">
        <v>27</v>
      </c>
      <c r="D45" s="48" t="s">
        <v>27</v>
      </c>
      <c r="E45" s="48" t="s">
        <v>27</v>
      </c>
      <c r="F45" s="48" t="s">
        <v>27</v>
      </c>
      <c r="G45" s="48" t="s">
        <v>27</v>
      </c>
      <c r="H45" s="48" t="s">
        <v>27</v>
      </c>
      <c r="I45" s="48" t="s">
        <v>27</v>
      </c>
      <c r="J45" s="48" t="s">
        <v>27</v>
      </c>
      <c r="K45" s="48" t="s">
        <v>27</v>
      </c>
      <c r="L45" s="48" t="s">
        <v>27</v>
      </c>
      <c r="M45" s="48" t="s">
        <v>27</v>
      </c>
      <c r="N45" s="48" t="s">
        <v>27</v>
      </c>
      <c r="O45" s="48" t="s">
        <v>27</v>
      </c>
      <c r="P45" s="48" t="s">
        <v>27</v>
      </c>
      <c r="Q45" s="48" t="s">
        <v>27</v>
      </c>
      <c r="R45" s="48" t="s">
        <v>27</v>
      </c>
      <c r="S45" s="48" t="s">
        <v>27</v>
      </c>
      <c r="T45" s="48" t="s">
        <v>27</v>
      </c>
      <c r="U45" s="48" t="s">
        <v>27</v>
      </c>
      <c r="V45" s="48" t="s">
        <v>27</v>
      </c>
      <c r="W45" s="48" t="s">
        <v>27</v>
      </c>
      <c r="X45" s="48" t="s">
        <v>27</v>
      </c>
      <c r="Y45" s="48" t="s">
        <v>27</v>
      </c>
      <c r="Z45" s="48" t="s">
        <v>27</v>
      </c>
      <c r="AA45" s="48" t="s">
        <v>27</v>
      </c>
      <c r="AB45" s="48" t="s">
        <v>27</v>
      </c>
      <c r="AC45" s="48" t="s">
        <v>27</v>
      </c>
      <c r="AD45" s="48" t="s">
        <v>27</v>
      </c>
      <c r="AE45" s="48" t="s">
        <v>27</v>
      </c>
      <c r="AF45" s="48" t="s">
        <v>27</v>
      </c>
      <c r="AG45" s="48" t="s">
        <v>27</v>
      </c>
      <c r="AH45" s="48" t="s">
        <v>27</v>
      </c>
      <c r="AI45" s="15"/>
      <c r="AJ45" s="47"/>
      <c r="AK45" s="53"/>
      <c r="AL45" s="17"/>
      <c r="AM45" s="18"/>
    </row>
    <row r="46" spans="1:39" x14ac:dyDescent="0.25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31"/>
      <c r="U46" s="54"/>
      <c r="V46" s="54"/>
      <c r="W46" s="54"/>
      <c r="X46" s="54"/>
      <c r="Y46" s="54"/>
      <c r="Z46" s="31"/>
      <c r="AA46" s="31"/>
      <c r="AB46" s="31"/>
      <c r="AC46" s="31"/>
      <c r="AD46" s="31"/>
      <c r="AE46" s="31"/>
      <c r="AF46" s="55"/>
      <c r="AG46" s="55"/>
      <c r="AH46" s="55"/>
      <c r="AI46" s="27"/>
      <c r="AJ46" s="6"/>
      <c r="AK46" s="6"/>
      <c r="AL46" s="16"/>
      <c r="AM46" s="20"/>
    </row>
    <row r="47" spans="1:39" x14ac:dyDescent="0.25">
      <c r="A47" s="56" t="s">
        <v>54</v>
      </c>
      <c r="B47" s="57">
        <f t="shared" ref="B47:AA47" si="38">SUM(B2,B7,B8,B9,B10,B11,B17,B23,B24,B32)</f>
        <v>32945.181358647351</v>
      </c>
      <c r="C47" s="57">
        <f t="shared" si="38"/>
        <v>33675.052111183271</v>
      </c>
      <c r="D47" s="57">
        <f t="shared" si="38"/>
        <v>33496.030829998606</v>
      </c>
      <c r="E47" s="57">
        <f t="shared" si="38"/>
        <v>33717.056039257724</v>
      </c>
      <c r="F47" s="57">
        <f t="shared" si="38"/>
        <v>34838.920723977011</v>
      </c>
      <c r="G47" s="57">
        <f t="shared" si="38"/>
        <v>35853.321408700627</v>
      </c>
      <c r="H47" s="57">
        <f t="shared" si="38"/>
        <v>37469.461810062669</v>
      </c>
      <c r="I47" s="57">
        <f t="shared" si="38"/>
        <v>38805.14636200932</v>
      </c>
      <c r="J47" s="57">
        <f t="shared" si="38"/>
        <v>40708.440625993338</v>
      </c>
      <c r="K47" s="57">
        <f t="shared" si="38"/>
        <v>42440.466701797806</v>
      </c>
      <c r="L47" s="57">
        <f t="shared" si="38"/>
        <v>45249.821196613317</v>
      </c>
      <c r="M47" s="57">
        <f t="shared" si="38"/>
        <v>47607.981862392895</v>
      </c>
      <c r="N47" s="57">
        <f t="shared" si="38"/>
        <v>46081.623659147182</v>
      </c>
      <c r="O47" s="57">
        <f t="shared" si="38"/>
        <v>45684.187862776525</v>
      </c>
      <c r="P47" s="57">
        <f t="shared" si="38"/>
        <v>46166.447668851295</v>
      </c>
      <c r="Q47" s="57">
        <f t="shared" si="38"/>
        <v>48154.931684665229</v>
      </c>
      <c r="R47" s="57">
        <f t="shared" si="38"/>
        <v>47602.43595232362</v>
      </c>
      <c r="S47" s="57">
        <f t="shared" si="38"/>
        <v>47659.494213008802</v>
      </c>
      <c r="T47" s="57">
        <f t="shared" si="38"/>
        <v>47360.877796147885</v>
      </c>
      <c r="U47" s="57">
        <f t="shared" si="38"/>
        <v>42174.608223982068</v>
      </c>
      <c r="V47" s="57">
        <f t="shared" si="38"/>
        <v>41792.61857556679</v>
      </c>
      <c r="W47" s="57">
        <f t="shared" si="38"/>
        <v>38056.214872339508</v>
      </c>
      <c r="X47" s="57">
        <f t="shared" si="38"/>
        <v>38227.579940246054</v>
      </c>
      <c r="Y47" s="57">
        <f t="shared" si="38"/>
        <v>37281.880307637053</v>
      </c>
      <c r="Z47" s="57">
        <f t="shared" si="38"/>
        <v>36852.578423647923</v>
      </c>
      <c r="AA47" s="57">
        <f t="shared" si="38"/>
        <v>38717.672427755148</v>
      </c>
      <c r="AB47" s="57">
        <f>SUM(AB2,AB7,AB8,AB9,AB10,AB11,AB17,AB23,AB24,AB32)</f>
        <v>40368.379606824681</v>
      </c>
      <c r="AC47" s="57">
        <f>SUM(AC2,AC7,AC8,AC9,AC10,AC11,AC17,AC23,AC24,AC32)</f>
        <v>39076.181675804553</v>
      </c>
      <c r="AD47" s="57">
        <f t="shared" ref="AD47:AE47" si="39">SUM(AD2,AD7,AD8,AD9,AD10,AD11,AD17,AD23,AD24,AD32)</f>
        <v>39008.836404216258</v>
      </c>
      <c r="AE47" s="57">
        <f t="shared" si="39"/>
        <v>37323.289467962903</v>
      </c>
      <c r="AF47" s="57">
        <f>SUM(AF2,AF7,AF8,AF9,AF10,AF11,AF17,AF23,AF24,AF32)</f>
        <v>35122.312445053562</v>
      </c>
      <c r="AG47" s="57">
        <f t="shared" ref="AG47:AH47" si="40">SUM(AG2,AG7,AG8,AG9,AG10,AG11,AG17,AG23,AG24,AG32)</f>
        <v>37546.642119848024</v>
      </c>
      <c r="AH47" s="57">
        <f t="shared" si="40"/>
        <v>36706.094883046266</v>
      </c>
      <c r="AI47" s="9">
        <f>AH47/$AH$47</f>
        <v>1</v>
      </c>
      <c r="AJ47" s="9">
        <f>(AH47-B47)/B47</f>
        <v>0.11415671030785696</v>
      </c>
      <c r="AK47" s="6"/>
      <c r="AL47" s="11">
        <f>(AH47-AG47)/AG47</f>
        <v>-2.2386748570451403E-2</v>
      </c>
      <c r="AM47" s="12">
        <f>AH47-AG47</f>
        <v>-840.54723680175812</v>
      </c>
    </row>
    <row r="48" spans="1:39" ht="13.5" customHeight="1" x14ac:dyDescent="0.25">
      <c r="A48" s="56" t="s">
        <v>55</v>
      </c>
      <c r="B48" s="57">
        <f>SUM(B2,B7,B8,B9,B10,B11,B17,B23,B24,B32,B37)</f>
        <v>38256.345999506317</v>
      </c>
      <c r="C48" s="57">
        <f t="shared" ref="C48:AE48" si="41">SUM(C2,C7,C8,C9,C10,C11,C17,C23,C24,C32,C37)</f>
        <v>38799.897632446657</v>
      </c>
      <c r="D48" s="57">
        <f t="shared" si="41"/>
        <v>38438.895994501661</v>
      </c>
      <c r="E48" s="57">
        <f t="shared" si="41"/>
        <v>38679.646869548</v>
      </c>
      <c r="F48" s="57">
        <f t="shared" si="41"/>
        <v>39883.286148315769</v>
      </c>
      <c r="G48" s="57">
        <f t="shared" si="41"/>
        <v>41810.951615829792</v>
      </c>
      <c r="H48" s="57">
        <f t="shared" si="41"/>
        <v>43042.386988188387</v>
      </c>
      <c r="I48" s="57">
        <f t="shared" si="41"/>
        <v>43916.553986222993</v>
      </c>
      <c r="J48" s="57">
        <f t="shared" si="41"/>
        <v>45663.069866608312</v>
      </c>
      <c r="K48" s="57">
        <f t="shared" si="41"/>
        <v>47516.050680966036</v>
      </c>
      <c r="L48" s="57">
        <f t="shared" si="41"/>
        <v>51834.294929394928</v>
      </c>
      <c r="M48" s="57">
        <f t="shared" si="41"/>
        <v>54983.522851738009</v>
      </c>
      <c r="N48" s="57">
        <f t="shared" si="41"/>
        <v>53643.15320683772</v>
      </c>
      <c r="O48" s="57">
        <f t="shared" si="41"/>
        <v>53446.265944915503</v>
      </c>
      <c r="P48" s="57">
        <f t="shared" si="41"/>
        <v>52548.429084553958</v>
      </c>
      <c r="Q48" s="57">
        <f t="shared" si="41"/>
        <v>54979.851379546424</v>
      </c>
      <c r="R48" s="57">
        <f t="shared" si="41"/>
        <v>54366.023712162547</v>
      </c>
      <c r="S48" s="57">
        <f t="shared" si="41"/>
        <v>53387.343909030184</v>
      </c>
      <c r="T48" s="57">
        <f t="shared" si="41"/>
        <v>52639.721267196466</v>
      </c>
      <c r="U48" s="57">
        <f t="shared" si="41"/>
        <v>46866.766219682373</v>
      </c>
      <c r="V48" s="57">
        <f t="shared" si="41"/>
        <v>47523.056887812563</v>
      </c>
      <c r="W48" s="57">
        <f t="shared" si="41"/>
        <v>43169.104637365897</v>
      </c>
      <c r="X48" s="57">
        <f t="shared" si="41"/>
        <v>42790.7148935804</v>
      </c>
      <c r="Y48" s="57">
        <f t="shared" si="41"/>
        <v>42523.164453737802</v>
      </c>
      <c r="Z48" s="57">
        <f t="shared" si="41"/>
        <v>41606.300830776876</v>
      </c>
      <c r="AA48" s="57">
        <f t="shared" si="41"/>
        <v>43975.663410256748</v>
      </c>
      <c r="AB48" s="57">
        <f t="shared" si="41"/>
        <v>44444.584326822114</v>
      </c>
      <c r="AC48" s="57">
        <f t="shared" si="41"/>
        <v>45213.642143756486</v>
      </c>
      <c r="AD48" s="57">
        <f t="shared" si="41"/>
        <v>44233.606535943938</v>
      </c>
      <c r="AE48" s="57">
        <f t="shared" si="41"/>
        <v>42962.174700069372</v>
      </c>
      <c r="AF48" s="57">
        <f>SUM(AF2,AF7,AF8,AF9,AF10,AF11,AF17,AF23,AF24,AF32,AF37)</f>
        <v>41128.421897353575</v>
      </c>
      <c r="AG48" s="57">
        <f>SUM(AG2,AG7,AG8,AG9,AG10,AG11,AG17,AG23,AG24,AG32,AG37)</f>
        <v>43825.625484157732</v>
      </c>
      <c r="AH48" s="57">
        <f>SUM(AH2,AH7,AH8,AH9,AH10,AH11,AH17,AH23,AH24,AH32,AH37)</f>
        <v>43202.809870755518</v>
      </c>
      <c r="AI48" s="9">
        <f>AH48/$AH$48</f>
        <v>1</v>
      </c>
      <c r="AJ48" s="9">
        <f>(AH48-B48)/B48</f>
        <v>0.12929786528261308</v>
      </c>
      <c r="AK48" s="6"/>
      <c r="AL48" s="11">
        <f>(AH48-AG48)/AG48</f>
        <v>-1.421122018275248E-2</v>
      </c>
      <c r="AM48" s="12">
        <f>AH48-AG48</f>
        <v>-622.81561340221378</v>
      </c>
    </row>
    <row r="49" spans="2:39" x14ac:dyDescent="0.25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J49" s="6"/>
      <c r="AK49" s="6"/>
      <c r="AL49" s="6"/>
      <c r="AM49" s="35"/>
    </row>
    <row r="50" spans="2:39" x14ac:dyDescent="0.2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J50" s="60"/>
    </row>
    <row r="51" spans="2:39" x14ac:dyDescent="0.25">
      <c r="T51" s="31"/>
      <c r="Z51" s="31"/>
      <c r="AA51" s="10"/>
      <c r="AB51" s="10"/>
      <c r="AC51" s="10"/>
      <c r="AD51" s="10"/>
      <c r="AE51" s="10"/>
      <c r="AF51" s="10"/>
      <c r="AG51" s="10"/>
      <c r="AH51" s="10"/>
    </row>
    <row r="52" spans="2:39" x14ac:dyDescent="0.25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</row>
    <row r="54" spans="2:39" x14ac:dyDescent="0.25">
      <c r="Z54" s="62"/>
      <c r="AA54" s="62"/>
      <c r="AB54" s="62"/>
      <c r="AC54" s="62"/>
      <c r="AD54" s="62"/>
      <c r="AE54" s="62"/>
      <c r="AF54" s="62"/>
      <c r="AG54" s="62"/>
      <c r="AH54" s="62"/>
    </row>
    <row r="55" spans="2:39" x14ac:dyDescent="0.25">
      <c r="Z55" s="62"/>
      <c r="AA55" s="62"/>
      <c r="AB55" s="62"/>
      <c r="AC55" s="62"/>
      <c r="AD55" s="62"/>
      <c r="AE55" s="62"/>
      <c r="AF55" s="62"/>
      <c r="AG55" s="62"/>
      <c r="AH55" s="62"/>
      <c r="AI55" s="63"/>
      <c r="AK55" s="63"/>
    </row>
    <row r="56" spans="2:39" x14ac:dyDescent="0.25">
      <c r="Z56" s="62"/>
      <c r="AA56" s="62"/>
      <c r="AB56" s="62"/>
      <c r="AC56" s="62"/>
      <c r="AD56" s="62"/>
      <c r="AE56" s="62"/>
      <c r="AF56" s="62"/>
      <c r="AG56" s="62"/>
      <c r="AH56" s="62"/>
      <c r="AI56" s="63"/>
    </row>
    <row r="57" spans="2:39" x14ac:dyDescent="0.25">
      <c r="Z57" s="62"/>
      <c r="AA57" s="62"/>
      <c r="AB57" s="62"/>
      <c r="AC57" s="62"/>
      <c r="AD57" s="62"/>
      <c r="AE57" s="62"/>
      <c r="AF57" s="62"/>
      <c r="AG57" s="62"/>
      <c r="AH57" s="62"/>
      <c r="AI57" s="63"/>
      <c r="AM57" s="50"/>
    </row>
    <row r="58" spans="2:39" x14ac:dyDescent="0.25">
      <c r="Z58" s="62"/>
      <c r="AA58" s="62"/>
      <c r="AB58" s="62"/>
      <c r="AC58" s="62"/>
      <c r="AD58" s="62"/>
      <c r="AE58" s="62"/>
      <c r="AF58" s="62"/>
      <c r="AG58" s="62"/>
      <c r="AH58" s="62"/>
      <c r="AI58" s="63"/>
      <c r="AM58" s="50"/>
    </row>
    <row r="59" spans="2:39" x14ac:dyDescent="0.25">
      <c r="Z59" s="62"/>
      <c r="AA59" s="62"/>
      <c r="AB59" s="62"/>
      <c r="AC59" s="62"/>
      <c r="AD59" s="62"/>
      <c r="AE59" s="62"/>
      <c r="AF59" s="62"/>
      <c r="AG59" s="62"/>
      <c r="AH59" s="62"/>
      <c r="AI59" s="63"/>
      <c r="AM59" s="50"/>
    </row>
    <row r="60" spans="2:39" x14ac:dyDescent="0.25">
      <c r="Z60" s="62"/>
      <c r="AA60" s="62"/>
      <c r="AB60" s="62"/>
      <c r="AC60" s="62"/>
      <c r="AD60" s="62"/>
      <c r="AE60" s="62"/>
      <c r="AF60" s="62"/>
      <c r="AG60" s="62"/>
      <c r="AH60" s="62"/>
      <c r="AI60" s="63"/>
      <c r="AM60" s="50"/>
    </row>
    <row r="61" spans="2:39" x14ac:dyDescent="0.25">
      <c r="Z61" s="62"/>
      <c r="AA61" s="62"/>
      <c r="AB61" s="62"/>
      <c r="AC61" s="62"/>
      <c r="AD61" s="62"/>
      <c r="AE61" s="62"/>
      <c r="AF61" s="62"/>
      <c r="AG61" s="62"/>
      <c r="AH61" s="62"/>
      <c r="AI61" s="63"/>
      <c r="AM61" s="50"/>
    </row>
    <row r="62" spans="2:39" x14ac:dyDescent="0.25">
      <c r="Z62" s="62"/>
      <c r="AA62" s="62"/>
      <c r="AB62" s="62"/>
      <c r="AC62" s="62"/>
      <c r="AD62" s="62"/>
      <c r="AE62" s="62"/>
      <c r="AF62" s="62"/>
      <c r="AG62" s="62"/>
      <c r="AH62" s="62"/>
      <c r="AI62" s="63"/>
      <c r="AM62" s="50"/>
    </row>
    <row r="63" spans="2:39" x14ac:dyDescent="0.25">
      <c r="Z63" s="62"/>
      <c r="AA63" s="62"/>
      <c r="AB63" s="62"/>
      <c r="AC63" s="62"/>
      <c r="AD63" s="62"/>
      <c r="AE63" s="62"/>
      <c r="AF63" s="62"/>
      <c r="AG63" s="62"/>
      <c r="AH63" s="62"/>
      <c r="AI63" s="63"/>
      <c r="AL63" s="62"/>
      <c r="AM63" s="50"/>
    </row>
    <row r="64" spans="2:39" x14ac:dyDescent="0.25">
      <c r="Z64" s="62"/>
      <c r="AA64" s="62"/>
      <c r="AB64" s="62"/>
      <c r="AC64" s="62"/>
      <c r="AD64" s="62"/>
      <c r="AE64" s="62"/>
      <c r="AF64" s="62"/>
      <c r="AG64" s="62"/>
      <c r="AH64" s="62"/>
      <c r="AI64" s="63"/>
      <c r="AM64" s="50"/>
    </row>
    <row r="65" spans="26:39" x14ac:dyDescent="0.25">
      <c r="Z65" s="62"/>
      <c r="AA65" s="62"/>
      <c r="AB65" s="62"/>
      <c r="AC65" s="62"/>
      <c r="AD65" s="62"/>
      <c r="AE65" s="62"/>
      <c r="AF65" s="62"/>
      <c r="AG65" s="62"/>
      <c r="AH65" s="62"/>
      <c r="AI65" s="63"/>
      <c r="AJ65" s="63"/>
      <c r="AM65" s="50"/>
    </row>
    <row r="66" spans="26:39" x14ac:dyDescent="0.25">
      <c r="Z66" s="62"/>
      <c r="AA66" s="62"/>
      <c r="AB66" s="62"/>
      <c r="AC66" s="62"/>
      <c r="AD66" s="62"/>
      <c r="AE66" s="62"/>
      <c r="AF66" s="62"/>
      <c r="AG66" s="62"/>
      <c r="AH66" s="62"/>
      <c r="AM66" s="50"/>
    </row>
    <row r="67" spans="26:39" x14ac:dyDescent="0.25">
      <c r="AA67" s="50"/>
      <c r="AB67" s="50"/>
      <c r="AC67" s="50"/>
      <c r="AD67" s="50"/>
      <c r="AE67" s="50"/>
      <c r="AF67" s="50"/>
      <c r="AG67" s="50"/>
      <c r="AH67" s="50"/>
      <c r="AM67" s="50"/>
    </row>
    <row r="68" spans="26:39" x14ac:dyDescent="0.25">
      <c r="AM68" s="50"/>
    </row>
    <row r="69" spans="26:39" x14ac:dyDescent="0.25">
      <c r="AM69" s="5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85729-1C68-4F8D-9554-82D27F780736}">
  <sheetPr>
    <tabColor rgb="FFFF0000"/>
    <outlinePr summaryBelow="0"/>
  </sheetPr>
  <dimension ref="A1:AS64"/>
  <sheetViews>
    <sheetView zoomScale="75" zoomScaleNormal="75" workbookViewId="0">
      <pane ySplit="1" topLeftCell="A50" activePane="bottomLeft" state="frozen"/>
      <selection activeCell="AH17" sqref="AH17"/>
      <selection pane="bottomLeft" activeCell="Z87" sqref="Z87"/>
    </sheetView>
  </sheetViews>
  <sheetFormatPr defaultColWidth="9.28515625" defaultRowHeight="15" outlineLevelRow="1" x14ac:dyDescent="0.25"/>
  <cols>
    <col min="1" max="1" width="41" style="44" customWidth="1"/>
    <col min="2" max="2" width="9.85546875" style="44" bestFit="1" customWidth="1"/>
    <col min="3" max="7" width="9.7109375" style="44" customWidth="1"/>
    <col min="8" max="8" width="9.85546875" style="44" bestFit="1" customWidth="1"/>
    <col min="9" max="27" width="9.7109375" style="44" customWidth="1"/>
    <col min="28" max="29" width="9.7109375" style="44" bestFit="1" customWidth="1"/>
    <col min="30" max="32" width="9.7109375" style="44" customWidth="1"/>
    <col min="33" max="33" width="9.85546875" style="44" bestFit="1" customWidth="1"/>
    <col min="34" max="34" width="9.85546875" style="44" customWidth="1"/>
    <col min="35" max="35" width="11.28515625" style="44" bestFit="1" customWidth="1"/>
    <col min="36" max="36" width="13" style="44" customWidth="1"/>
    <col min="37" max="37" width="9.7109375" style="44" customWidth="1"/>
    <col min="38" max="38" width="10.28515625" style="44" bestFit="1" customWidth="1"/>
    <col min="39" max="39" width="8.7109375" style="44" bestFit="1" customWidth="1"/>
    <col min="40" max="40" width="13.5703125" style="44" customWidth="1"/>
    <col min="41" max="16384" width="9.28515625" style="44"/>
  </cols>
  <sheetData>
    <row r="1" spans="1:39" ht="30" x14ac:dyDescent="0.25">
      <c r="A1" s="1" t="s">
        <v>0</v>
      </c>
      <c r="B1" s="40">
        <v>1990</v>
      </c>
      <c r="C1" s="40">
        <v>1991</v>
      </c>
      <c r="D1" s="40">
        <v>1992</v>
      </c>
      <c r="E1" s="40">
        <v>1993</v>
      </c>
      <c r="F1" s="40">
        <v>1994</v>
      </c>
      <c r="G1" s="40">
        <v>1995</v>
      </c>
      <c r="H1" s="40">
        <v>1996</v>
      </c>
      <c r="I1" s="40">
        <v>1997</v>
      </c>
      <c r="J1" s="40">
        <v>1998</v>
      </c>
      <c r="K1" s="40">
        <v>1999</v>
      </c>
      <c r="L1" s="40">
        <v>2000</v>
      </c>
      <c r="M1" s="40">
        <v>2001</v>
      </c>
      <c r="N1" s="40">
        <v>2002</v>
      </c>
      <c r="O1" s="40">
        <v>2003</v>
      </c>
      <c r="P1" s="40">
        <v>2004</v>
      </c>
      <c r="Q1" s="40">
        <v>2005</v>
      </c>
      <c r="R1" s="40">
        <v>2006</v>
      </c>
      <c r="S1" s="40">
        <v>2007</v>
      </c>
      <c r="T1" s="40">
        <v>2008</v>
      </c>
      <c r="U1" s="40">
        <v>2009</v>
      </c>
      <c r="V1" s="40">
        <v>2010</v>
      </c>
      <c r="W1" s="40">
        <v>2011</v>
      </c>
      <c r="X1" s="40">
        <v>2012</v>
      </c>
      <c r="Y1" s="40">
        <v>2013</v>
      </c>
      <c r="Z1" s="40">
        <v>2014</v>
      </c>
      <c r="AA1" s="40">
        <v>2015</v>
      </c>
      <c r="AB1" s="40">
        <v>2016</v>
      </c>
      <c r="AC1" s="40">
        <v>2017</v>
      </c>
      <c r="AD1" s="40">
        <v>2018</v>
      </c>
      <c r="AE1" s="40">
        <v>2019</v>
      </c>
      <c r="AF1" s="40">
        <v>2020</v>
      </c>
      <c r="AG1" s="40">
        <v>2021</v>
      </c>
      <c r="AH1" s="40">
        <v>2022</v>
      </c>
      <c r="AI1" s="1" t="s">
        <v>1</v>
      </c>
      <c r="AJ1" s="41" t="s">
        <v>3</v>
      </c>
      <c r="AK1" s="42"/>
      <c r="AL1" s="41" t="s">
        <v>4</v>
      </c>
      <c r="AM1" s="43" t="s">
        <v>56</v>
      </c>
    </row>
    <row r="2" spans="1:39" collapsed="1" x14ac:dyDescent="0.25">
      <c r="A2" s="45" t="s">
        <v>9</v>
      </c>
      <c r="B2" s="46">
        <f t="shared" ref="B2:AA2" si="0">SUM(B3:B6)</f>
        <v>125.95361973620008</v>
      </c>
      <c r="C2" s="46">
        <f t="shared" si="0"/>
        <v>115.45432047493077</v>
      </c>
      <c r="D2" s="46">
        <f t="shared" si="0"/>
        <v>110.21806304134131</v>
      </c>
      <c r="E2" s="46">
        <f t="shared" si="0"/>
        <v>115.09404735045308</v>
      </c>
      <c r="F2" s="46">
        <f t="shared" si="0"/>
        <v>113.68457173649607</v>
      </c>
      <c r="G2" s="46">
        <f t="shared" si="0"/>
        <v>114.75248086154393</v>
      </c>
      <c r="H2" s="46">
        <f t="shared" si="0"/>
        <v>116.33888966688707</v>
      </c>
      <c r="I2" s="46">
        <f t="shared" si="0"/>
        <v>114.29426914034686</v>
      </c>
      <c r="J2" s="46">
        <f t="shared" si="0"/>
        <v>99.226400055988265</v>
      </c>
      <c r="K2" s="46">
        <f t="shared" si="0"/>
        <v>101.23982333277881</v>
      </c>
      <c r="L2" s="46">
        <f t="shared" si="0"/>
        <v>105.36349601159587</v>
      </c>
      <c r="M2" s="46">
        <f t="shared" si="0"/>
        <v>120.84317638267069</v>
      </c>
      <c r="N2" s="46">
        <f t="shared" si="0"/>
        <v>95.149022904008419</v>
      </c>
      <c r="O2" s="46">
        <f t="shared" si="0"/>
        <v>842.0158582544459</v>
      </c>
      <c r="P2" s="46">
        <f t="shared" si="0"/>
        <v>102.53105768594786</v>
      </c>
      <c r="Q2" s="46">
        <f t="shared" si="0"/>
        <v>92.805516028201083</v>
      </c>
      <c r="R2" s="46">
        <f t="shared" si="0"/>
        <v>105.50403590756918</v>
      </c>
      <c r="S2" s="46">
        <f t="shared" si="0"/>
        <v>115.29698947417209</v>
      </c>
      <c r="T2" s="46">
        <f t="shared" si="0"/>
        <v>107.39014170462939</v>
      </c>
      <c r="U2" s="46">
        <f t="shared" si="0"/>
        <v>101.79176232727393</v>
      </c>
      <c r="V2" s="46">
        <f t="shared" si="0"/>
        <v>105.10248982598318</v>
      </c>
      <c r="W2" s="46">
        <f t="shared" si="0"/>
        <v>95.632082467757456</v>
      </c>
      <c r="X2" s="46">
        <f t="shared" si="0"/>
        <v>95.17006515532016</v>
      </c>
      <c r="Y2" s="46">
        <f t="shared" si="0"/>
        <v>92.744123586869151</v>
      </c>
      <c r="Z2" s="46">
        <f t="shared" si="0"/>
        <v>105.80334262188114</v>
      </c>
      <c r="AA2" s="46">
        <f t="shared" si="0"/>
        <v>106.24846603675408</v>
      </c>
      <c r="AB2" s="46">
        <f>SUM(AB3:AB6)</f>
        <v>107.41074692886926</v>
      </c>
      <c r="AC2" s="46">
        <f>SUM(AC3:AC6)</f>
        <v>111.17642224767465</v>
      </c>
      <c r="AD2" s="46">
        <f t="shared" ref="AD2:AH2" si="1">SUM(AD3:AD6)</f>
        <v>118.99454748686605</v>
      </c>
      <c r="AE2" s="46">
        <f t="shared" si="1"/>
        <v>113.45399653688048</v>
      </c>
      <c r="AF2" s="46">
        <f t="shared" si="1"/>
        <v>114.06004738472464</v>
      </c>
      <c r="AG2" s="46">
        <f t="shared" si="1"/>
        <v>102.13537001808506</v>
      </c>
      <c r="AH2" s="46">
        <f t="shared" si="1"/>
        <v>101.25498734553749</v>
      </c>
      <c r="AI2" s="9">
        <f>AH2/$AH$47</f>
        <v>5.755891335878483E-3</v>
      </c>
      <c r="AJ2" s="9">
        <f>(AH2-B2)/B2</f>
        <v>-0.1960930733264509</v>
      </c>
      <c r="AK2" s="6"/>
      <c r="AL2" s="11">
        <f>(AH2-AG2)/AG2</f>
        <v>-8.619762893027948E-3</v>
      </c>
      <c r="AM2" s="12">
        <f>AH2-AG2</f>
        <v>-0.88038267254756875</v>
      </c>
    </row>
    <row r="3" spans="1:39" hidden="1" outlineLevel="1" x14ac:dyDescent="0.25">
      <c r="A3" s="47" t="s">
        <v>10</v>
      </c>
      <c r="B3" s="48">
        <v>7.2597156311857169</v>
      </c>
      <c r="C3" s="48">
        <v>7.2657337613778452</v>
      </c>
      <c r="D3" s="48">
        <v>7.3495394340298557</v>
      </c>
      <c r="E3" s="48">
        <v>8.0008593270056156</v>
      </c>
      <c r="F3" s="48">
        <v>8.0736077007219933</v>
      </c>
      <c r="G3" s="48">
        <v>8.6252733575252059</v>
      </c>
      <c r="H3" s="48">
        <v>9.8586341898308643</v>
      </c>
      <c r="I3" s="48">
        <v>10.231663993645814</v>
      </c>
      <c r="J3" s="48">
        <v>10.124230730009636</v>
      </c>
      <c r="K3" s="48">
        <v>10.977262553722809</v>
      </c>
      <c r="L3" s="48">
        <v>12.018775787093226</v>
      </c>
      <c r="M3" s="48">
        <v>12.580629783736816</v>
      </c>
      <c r="N3" s="48">
        <v>11.877204767800828</v>
      </c>
      <c r="O3" s="48">
        <v>11.12781605228299</v>
      </c>
      <c r="P3" s="48">
        <v>9.82684139084032</v>
      </c>
      <c r="Q3" s="48">
        <v>9.9756613081348089</v>
      </c>
      <c r="R3" s="48">
        <v>9.4540302485424395</v>
      </c>
      <c r="S3" s="48">
        <v>9.7557379777736557</v>
      </c>
      <c r="T3" s="48">
        <v>7.800403359552881</v>
      </c>
      <c r="U3" s="48">
        <v>7.5776226573585737</v>
      </c>
      <c r="V3" s="48">
        <v>7.5185274581424757</v>
      </c>
      <c r="W3" s="48">
        <v>6.3232059881238367</v>
      </c>
      <c r="X3" s="48">
        <v>7.5596780021670646</v>
      </c>
      <c r="Y3" s="48">
        <v>7.2513171472122302</v>
      </c>
      <c r="Z3" s="48">
        <v>7.4330416437918814</v>
      </c>
      <c r="AA3" s="48">
        <v>7.2071343995120909</v>
      </c>
      <c r="AB3" s="48">
        <v>8.183233656715629</v>
      </c>
      <c r="AC3" s="48">
        <v>10.003519189022597</v>
      </c>
      <c r="AD3" s="48">
        <v>12.346267548046441</v>
      </c>
      <c r="AE3" s="48">
        <v>11.915990373614415</v>
      </c>
      <c r="AF3" s="48">
        <v>11.818048124935103</v>
      </c>
      <c r="AG3" s="48">
        <v>11.455338748949734</v>
      </c>
      <c r="AH3" s="48">
        <v>11.662583630998649</v>
      </c>
      <c r="AI3" s="15">
        <f>AH3/$AH$47</f>
        <v>6.6296550753143556E-4</v>
      </c>
      <c r="AJ3" s="15">
        <f>(AH3-B3)/B3</f>
        <v>0.60647940270544987</v>
      </c>
      <c r="AK3" s="16"/>
      <c r="AL3" s="17">
        <f>(AH3-AG3)/AG3</f>
        <v>1.8091554216841992E-2</v>
      </c>
      <c r="AM3" s="18">
        <f>AH3-AG3</f>
        <v>0.207244882048915</v>
      </c>
    </row>
    <row r="4" spans="1:39" hidden="1" outlineLevel="1" x14ac:dyDescent="0.25">
      <c r="A4" s="47" t="s">
        <v>11</v>
      </c>
      <c r="B4" s="48">
        <v>0.11503643306399999</v>
      </c>
      <c r="C4" s="48">
        <v>0.12194165531520001</v>
      </c>
      <c r="D4" s="48">
        <v>0.1062636133104</v>
      </c>
      <c r="E4" s="48">
        <v>0.10892931537600001</v>
      </c>
      <c r="F4" s="48">
        <v>0.113887575144</v>
      </c>
      <c r="G4" s="48">
        <v>0.11520794113920001</v>
      </c>
      <c r="H4" s="48">
        <v>0.11817445641120002</v>
      </c>
      <c r="I4" s="48">
        <v>0.14308990224480003</v>
      </c>
      <c r="J4" s="48">
        <v>0.1549482261264</v>
      </c>
      <c r="K4" s="48">
        <v>0.14555654709119997</v>
      </c>
      <c r="L4" s="48">
        <v>0.1917547031232</v>
      </c>
      <c r="M4" s="48">
        <v>0.21651845281920004</v>
      </c>
      <c r="N4" s="48">
        <v>0.2218223078064</v>
      </c>
      <c r="O4" s="48">
        <v>0.21093101749440002</v>
      </c>
      <c r="P4" s="48">
        <v>0.21424570705439999</v>
      </c>
      <c r="Q4" s="48">
        <v>0.26227500014567912</v>
      </c>
      <c r="R4" s="48">
        <v>0.24872261580567187</v>
      </c>
      <c r="S4" s="48">
        <v>0.24188109852871123</v>
      </c>
      <c r="T4" s="48">
        <v>0.2405529621760589</v>
      </c>
      <c r="U4" s="48">
        <v>0.20041675041264775</v>
      </c>
      <c r="V4" s="48">
        <v>0.16547631796107662</v>
      </c>
      <c r="W4" s="48">
        <v>0.16035476775184287</v>
      </c>
      <c r="X4" s="48">
        <v>0.17727780970330853</v>
      </c>
      <c r="Y4" s="48">
        <v>0.1543994003165039</v>
      </c>
      <c r="Z4" s="48">
        <v>0.14657845712820017</v>
      </c>
      <c r="AA4" s="48">
        <v>0.17907846901840485</v>
      </c>
      <c r="AB4" s="48">
        <v>0.16254169662039886</v>
      </c>
      <c r="AC4" s="48">
        <v>0.16569204256001505</v>
      </c>
      <c r="AD4" s="48">
        <v>0.17002022806889877</v>
      </c>
      <c r="AE4" s="48">
        <v>0.15067273220008034</v>
      </c>
      <c r="AF4" s="48">
        <v>0.17293688987828709</v>
      </c>
      <c r="AG4" s="48">
        <v>0.15718678155071406</v>
      </c>
      <c r="AH4" s="48">
        <v>0.15926061979934791</v>
      </c>
      <c r="AI4" s="15">
        <f t="shared" ref="AI4:AI5" si="2">AH4/$AH$47</f>
        <v>9.0532510613177632E-6</v>
      </c>
      <c r="AJ4" s="15">
        <f t="shared" ref="AJ4:AJ6" si="3">(AH4-B4)/B4</f>
        <v>0.38443635253141062</v>
      </c>
      <c r="AK4" s="10"/>
      <c r="AL4" s="17">
        <f t="shared" ref="AL4:AL6" si="4">(AH4-AG4)/AG4</f>
        <v>1.3193464667795644E-2</v>
      </c>
      <c r="AM4" s="18">
        <f t="shared" ref="AM4:AM6" si="5">AH4-AG4</f>
        <v>2.073838248633858E-3</v>
      </c>
    </row>
    <row r="5" spans="1:39" hidden="1" outlineLevel="1" x14ac:dyDescent="0.25">
      <c r="A5" s="47" t="s">
        <v>12</v>
      </c>
      <c r="B5" s="48">
        <v>4.5354097152000006E-2</v>
      </c>
      <c r="C5" s="48">
        <v>3.6196058304000002E-2</v>
      </c>
      <c r="D5" s="48">
        <v>3.1398990336E-2</v>
      </c>
      <c r="E5" s="48">
        <v>3.1398990336E-2</v>
      </c>
      <c r="F5" s="48">
        <v>3.6196058304000002E-2</v>
      </c>
      <c r="G5" s="48">
        <v>3.2707281599999999E-2</v>
      </c>
      <c r="H5" s="48">
        <v>3.2707281599999999E-2</v>
      </c>
      <c r="I5" s="48">
        <v>2.3113145664000002E-2</v>
      </c>
      <c r="J5" s="48">
        <v>3.9248737920000006E-2</v>
      </c>
      <c r="K5" s="48">
        <v>3.7940446656E-2</v>
      </c>
      <c r="L5" s="48">
        <v>4.186532044800001E-2</v>
      </c>
      <c r="M5" s="48">
        <v>5.5820427264000008E-2</v>
      </c>
      <c r="N5" s="48">
        <v>7.0647728255999992E-2</v>
      </c>
      <c r="O5" s="48">
        <v>7.9805767103999989E-2</v>
      </c>
      <c r="P5" s="48">
        <v>7.3625900210045336E-2</v>
      </c>
      <c r="Q5" s="48">
        <v>8.60338556146613E-2</v>
      </c>
      <c r="R5" s="48">
        <v>8.8359883976092651E-2</v>
      </c>
      <c r="S5" s="48">
        <v>8.4435146083108453E-2</v>
      </c>
      <c r="T5" s="48">
        <v>9.3227185101699042E-2</v>
      </c>
      <c r="U5" s="48">
        <v>9.6881011125690489E-2</v>
      </c>
      <c r="V5" s="48">
        <v>0.10103666751520439</v>
      </c>
      <c r="W5" s="48">
        <v>6.8005732542723352E-2</v>
      </c>
      <c r="X5" s="48">
        <v>7.2179283452838805E-2</v>
      </c>
      <c r="Y5" s="48">
        <v>8.0325453332496632E-2</v>
      </c>
      <c r="Z5" s="48">
        <v>6.8036863411938223E-2</v>
      </c>
      <c r="AA5" s="48">
        <v>5.8028314685922837E-2</v>
      </c>
      <c r="AB5" s="48">
        <v>6.3511035722045014E-2</v>
      </c>
      <c r="AC5" s="48">
        <v>6.5033435291406483E-2</v>
      </c>
      <c r="AD5" s="48">
        <v>5.9627097047327174E-2</v>
      </c>
      <c r="AE5" s="48">
        <v>5.392346563847765E-2</v>
      </c>
      <c r="AF5" s="48">
        <v>4.5675117988777637E-2</v>
      </c>
      <c r="AG5" s="48">
        <v>3.9994112966902098E-2</v>
      </c>
      <c r="AH5" s="48">
        <v>3.597406767223997E-2</v>
      </c>
      <c r="AI5" s="15">
        <f t="shared" si="2"/>
        <v>2.044964202349268E-6</v>
      </c>
      <c r="AJ5" s="15">
        <f t="shared" si="3"/>
        <v>-0.20681768723834906</v>
      </c>
      <c r="AK5" s="10"/>
      <c r="AL5" s="17">
        <f t="shared" si="4"/>
        <v>-0.10051592588111641</v>
      </c>
      <c r="AM5" s="18">
        <f t="shared" si="5"/>
        <v>-4.0200452946621279E-3</v>
      </c>
    </row>
    <row r="6" spans="1:39" hidden="1" outlineLevel="1" x14ac:dyDescent="0.25">
      <c r="A6" s="47" t="s">
        <v>13</v>
      </c>
      <c r="B6" s="48">
        <v>118.53351357479836</v>
      </c>
      <c r="C6" s="48">
        <v>108.03044899993372</v>
      </c>
      <c r="D6" s="48">
        <v>102.73086100366505</v>
      </c>
      <c r="E6" s="48">
        <v>106.95285971773546</v>
      </c>
      <c r="F6" s="48">
        <v>105.46088040232607</v>
      </c>
      <c r="G6" s="48">
        <v>105.97929228127953</v>
      </c>
      <c r="H6" s="48">
        <v>106.32937373904501</v>
      </c>
      <c r="I6" s="48">
        <v>103.89640209879224</v>
      </c>
      <c r="J6" s="48">
        <v>88.907972361932224</v>
      </c>
      <c r="K6" s="48">
        <v>90.079063785308804</v>
      </c>
      <c r="L6" s="48">
        <v>93.111100200931446</v>
      </c>
      <c r="M6" s="48">
        <v>107.99020771885067</v>
      </c>
      <c r="N6" s="48">
        <v>82.979348100145188</v>
      </c>
      <c r="O6" s="48">
        <v>830.59730541756448</v>
      </c>
      <c r="P6" s="48">
        <v>92.416344687843093</v>
      </c>
      <c r="Q6" s="48">
        <v>82.481545864305929</v>
      </c>
      <c r="R6" s="48">
        <v>95.712923159244966</v>
      </c>
      <c r="S6" s="48">
        <v>105.21493525178661</v>
      </c>
      <c r="T6" s="48">
        <v>99.255958197798748</v>
      </c>
      <c r="U6" s="48">
        <v>93.916841908377023</v>
      </c>
      <c r="V6" s="48">
        <v>97.31744938236443</v>
      </c>
      <c r="W6" s="48">
        <v>89.080515979339054</v>
      </c>
      <c r="X6" s="48">
        <v>87.360930059996946</v>
      </c>
      <c r="Y6" s="48">
        <v>85.258081586007918</v>
      </c>
      <c r="Z6" s="48">
        <v>98.155685657549128</v>
      </c>
      <c r="AA6" s="48">
        <v>98.804224853537661</v>
      </c>
      <c r="AB6" s="48">
        <v>99.001460539811191</v>
      </c>
      <c r="AC6" s="48">
        <v>100.94217758080063</v>
      </c>
      <c r="AD6" s="48">
        <v>106.41863261370339</v>
      </c>
      <c r="AE6" s="48">
        <v>101.33340996542751</v>
      </c>
      <c r="AF6" s="48">
        <v>102.02338725192247</v>
      </c>
      <c r="AG6" s="48">
        <v>90.482850374617712</v>
      </c>
      <c r="AH6" s="48">
        <v>89.39716902706725</v>
      </c>
      <c r="AI6" s="15">
        <f>AH6/$AH$47</f>
        <v>5.0818276130833806E-3</v>
      </c>
      <c r="AJ6" s="15">
        <f t="shared" si="3"/>
        <v>-0.24580680745066388</v>
      </c>
      <c r="AK6" s="6"/>
      <c r="AL6" s="17">
        <f t="shared" si="4"/>
        <v>-1.1998752725577466E-2</v>
      </c>
      <c r="AM6" s="18">
        <f t="shared" si="5"/>
        <v>-1.0856813475504623</v>
      </c>
    </row>
    <row r="7" spans="1:39" x14ac:dyDescent="0.25">
      <c r="A7" s="49" t="s">
        <v>14</v>
      </c>
      <c r="B7" s="46">
        <v>495.66196746407275</v>
      </c>
      <c r="C7" s="46">
        <v>484.33350167104908</v>
      </c>
      <c r="D7" s="46">
        <v>411.57171921609387</v>
      </c>
      <c r="E7" s="46">
        <v>400.70855706599872</v>
      </c>
      <c r="F7" s="46">
        <v>353.48871198556242</v>
      </c>
      <c r="G7" s="46">
        <v>319.47551800544159</v>
      </c>
      <c r="H7" s="46">
        <v>319.69103572967123</v>
      </c>
      <c r="I7" s="46">
        <v>280.47366069773773</v>
      </c>
      <c r="J7" s="46">
        <v>297.52587251092399</v>
      </c>
      <c r="K7" s="46">
        <v>227.96344642002532</v>
      </c>
      <c r="L7" s="46">
        <v>227.50129466265764</v>
      </c>
      <c r="M7" s="46">
        <v>217.10693049951317</v>
      </c>
      <c r="N7" s="46">
        <v>214.18974437250066</v>
      </c>
      <c r="O7" s="46">
        <v>203.34574445211899</v>
      </c>
      <c r="P7" s="46">
        <v>199.88345974500112</v>
      </c>
      <c r="Q7" s="46">
        <v>209.16637172060237</v>
      </c>
      <c r="R7" s="46">
        <v>203.37206290938281</v>
      </c>
      <c r="S7" s="46">
        <v>197.41136595843031</v>
      </c>
      <c r="T7" s="46">
        <v>209.41476126181743</v>
      </c>
      <c r="U7" s="46">
        <v>220.7788227292279</v>
      </c>
      <c r="V7" s="46">
        <v>210.98184526732112</v>
      </c>
      <c r="W7" s="46">
        <v>189.04193002285757</v>
      </c>
      <c r="X7" s="46">
        <v>187.87737647792216</v>
      </c>
      <c r="Y7" s="46">
        <v>197.55480008233269</v>
      </c>
      <c r="Z7" s="46">
        <v>177.25470864722939</v>
      </c>
      <c r="AA7" s="46">
        <v>185.37653524613205</v>
      </c>
      <c r="AB7" s="46">
        <v>188.86142350483672</v>
      </c>
      <c r="AC7" s="46">
        <v>161.93638655830176</v>
      </c>
      <c r="AD7" s="46">
        <v>174.0470956080149</v>
      </c>
      <c r="AE7" s="46">
        <v>157.10374807927397</v>
      </c>
      <c r="AF7" s="46">
        <v>164.88500653080902</v>
      </c>
      <c r="AG7" s="46">
        <v>156.93938371335713</v>
      </c>
      <c r="AH7" s="46">
        <v>123.89873136039165</v>
      </c>
      <c r="AI7" s="9">
        <f>AH7/$AH$47</f>
        <v>7.0430864993342368E-3</v>
      </c>
      <c r="AJ7" s="9">
        <f>(AH7-B7)/B7</f>
        <v>-0.75003381438707573</v>
      </c>
      <c r="AK7" s="6"/>
      <c r="AL7" s="11">
        <f>(AH7-AG7)/AG7</f>
        <v>-0.21053129922641201</v>
      </c>
      <c r="AM7" s="12">
        <f>AH7-AG7</f>
        <v>-33.040652352965481</v>
      </c>
    </row>
    <row r="8" spans="1:39" x14ac:dyDescent="0.25">
      <c r="A8" s="49" t="s">
        <v>15</v>
      </c>
      <c r="B8" s="46">
        <v>7.5961824390318133</v>
      </c>
      <c r="C8" s="46">
        <v>7.6487384566634917</v>
      </c>
      <c r="D8" s="46">
        <v>6.4124075853005333</v>
      </c>
      <c r="E8" s="46">
        <v>6.7654277239325111</v>
      </c>
      <c r="F8" s="46">
        <v>6.5368991271163157</v>
      </c>
      <c r="G8" s="46">
        <v>6.6859783161779118</v>
      </c>
      <c r="H8" s="46">
        <v>7.2204206427903976</v>
      </c>
      <c r="I8" s="46">
        <v>7.3052217793922729</v>
      </c>
      <c r="J8" s="46">
        <v>7.8321295591329685</v>
      </c>
      <c r="K8" s="46">
        <v>7.8827261241754343</v>
      </c>
      <c r="L8" s="46">
        <v>9.2176266942555358</v>
      </c>
      <c r="M8" s="46">
        <v>9.6996813941732061</v>
      </c>
      <c r="N8" s="46">
        <v>9.3164983036116205</v>
      </c>
      <c r="O8" s="46">
        <v>9.6478023228778724</v>
      </c>
      <c r="P8" s="46">
        <v>10.550256597067806</v>
      </c>
      <c r="Q8" s="46">
        <v>12.105072152209125</v>
      </c>
      <c r="R8" s="46">
        <v>11.531916521622893</v>
      </c>
      <c r="S8" s="46">
        <v>11.163744216845298</v>
      </c>
      <c r="T8" s="46">
        <v>10.325935425440214</v>
      </c>
      <c r="U8" s="46">
        <v>8.7406955665417989</v>
      </c>
      <c r="V8" s="46">
        <v>9.2045859116126927</v>
      </c>
      <c r="W8" s="46">
        <v>8.0340351774697805</v>
      </c>
      <c r="X8" s="46">
        <v>7.3986872666455339</v>
      </c>
      <c r="Y8" s="46">
        <v>7.5852089364769943</v>
      </c>
      <c r="Z8" s="46">
        <v>8.851914921683246</v>
      </c>
      <c r="AA8" s="46">
        <v>8.8490406879465233</v>
      </c>
      <c r="AB8" s="46">
        <v>8.5585300534730493</v>
      </c>
      <c r="AC8" s="46">
        <v>9.1661841352424638</v>
      </c>
      <c r="AD8" s="46">
        <v>9.50366282513599</v>
      </c>
      <c r="AE8" s="46">
        <v>8.8970925188646195</v>
      </c>
      <c r="AF8" s="46">
        <v>8.6437505138628588</v>
      </c>
      <c r="AG8" s="46">
        <v>8.2872667825592323</v>
      </c>
      <c r="AH8" s="46">
        <v>8.1444433172416755</v>
      </c>
      <c r="AI8" s="9">
        <f t="shared" ref="AI8:AI11" si="6">AH8/$AH$47</f>
        <v>4.6297502922290184E-4</v>
      </c>
      <c r="AJ8" s="9">
        <f t="shared" ref="AJ8:AJ11" si="7">(AH8-B8)/B8</f>
        <v>7.2175843933487971E-2</v>
      </c>
      <c r="AK8" s="6"/>
      <c r="AL8" s="11">
        <f t="shared" ref="AL8:AL11" si="8">(AH8-AG8)/AG8</f>
        <v>-1.7234085623758673E-2</v>
      </c>
      <c r="AM8" s="12">
        <f t="shared" ref="AM8:AM11" si="9">AH8-AG8</f>
        <v>-0.14282346531755685</v>
      </c>
    </row>
    <row r="9" spans="1:39" x14ac:dyDescent="0.25">
      <c r="A9" s="49" t="s">
        <v>16</v>
      </c>
      <c r="B9" s="46">
        <v>3.6677218267272256</v>
      </c>
      <c r="C9" s="46">
        <v>3.7054665201952921</v>
      </c>
      <c r="D9" s="46">
        <v>3.6519318170406425</v>
      </c>
      <c r="E9" s="46">
        <v>3.5619712036661055</v>
      </c>
      <c r="F9" s="46">
        <v>3.8754380673536173</v>
      </c>
      <c r="G9" s="46">
        <v>3.781460383155145</v>
      </c>
      <c r="H9" s="46">
        <v>3.349705606348552</v>
      </c>
      <c r="I9" s="46">
        <v>3.3479612399306347</v>
      </c>
      <c r="J9" s="46">
        <v>3.2405448157202534</v>
      </c>
      <c r="K9" s="46">
        <v>3.319556596863996</v>
      </c>
      <c r="L9" s="46">
        <v>3.3198979318244426</v>
      </c>
      <c r="M9" s="46">
        <v>3.2450046017689478</v>
      </c>
      <c r="N9" s="46">
        <v>3.1160597541075203</v>
      </c>
      <c r="O9" s="46">
        <v>3.3503369966840792</v>
      </c>
      <c r="P9" s="46">
        <v>3.185188618293167</v>
      </c>
      <c r="Q9" s="46">
        <v>3.3144733884874911</v>
      </c>
      <c r="R9" s="46">
        <v>3.6408063763201022</v>
      </c>
      <c r="S9" s="46">
        <v>5.1222018186485681</v>
      </c>
      <c r="T9" s="46">
        <v>7.134267038155909</v>
      </c>
      <c r="U9" s="46">
        <v>5.4550365298412471</v>
      </c>
      <c r="V9" s="46">
        <v>5.4003215375062794</v>
      </c>
      <c r="W9" s="46">
        <v>5.7566652826975675</v>
      </c>
      <c r="X9" s="46">
        <v>6.4293637298047193</v>
      </c>
      <c r="Y9" s="46">
        <v>7.3161810699809431</v>
      </c>
      <c r="Z9" s="46">
        <v>7.7520823942079975</v>
      </c>
      <c r="AA9" s="46">
        <v>5.5946447680993625</v>
      </c>
      <c r="AB9" s="46">
        <v>5.9399176040065802</v>
      </c>
      <c r="AC9" s="46">
        <v>5.6675031416836141</v>
      </c>
      <c r="AD9" s="46">
        <v>4.9295660559141181</v>
      </c>
      <c r="AE9" s="46">
        <v>4.3254193898763607</v>
      </c>
      <c r="AF9" s="46">
        <v>4.1152813617180186</v>
      </c>
      <c r="AG9" s="46">
        <v>5.0381128137272437</v>
      </c>
      <c r="AH9" s="46">
        <v>5.3441681423714611</v>
      </c>
      <c r="AI9" s="9">
        <f t="shared" si="6"/>
        <v>3.0379196042148711E-4</v>
      </c>
      <c r="AJ9" s="9">
        <f t="shared" si="7"/>
        <v>0.45708109688900778</v>
      </c>
      <c r="AK9" s="10"/>
      <c r="AL9" s="11">
        <f t="shared" si="8"/>
        <v>6.0748010209361457E-2</v>
      </c>
      <c r="AM9" s="12">
        <f t="shared" si="9"/>
        <v>0.30605532864421736</v>
      </c>
    </row>
    <row r="10" spans="1:39" x14ac:dyDescent="0.25">
      <c r="A10" s="49" t="s">
        <v>17</v>
      </c>
      <c r="B10" s="46">
        <v>3.8998476385223411</v>
      </c>
      <c r="C10" s="46">
        <v>3.7868856672575779</v>
      </c>
      <c r="D10" s="46">
        <v>3.47641474116823</v>
      </c>
      <c r="E10" s="46">
        <v>3.3367926541810222</v>
      </c>
      <c r="F10" s="46">
        <v>3.3585383738558701</v>
      </c>
      <c r="G10" s="46">
        <v>3.1222752202841413</v>
      </c>
      <c r="H10" s="46">
        <v>2.8994124343992755</v>
      </c>
      <c r="I10" s="46">
        <v>2.7300257163619448</v>
      </c>
      <c r="J10" s="46">
        <v>2.5230206527343131</v>
      </c>
      <c r="K10" s="46">
        <v>2.6028331017686823</v>
      </c>
      <c r="L10" s="46">
        <v>2.6902472697461342</v>
      </c>
      <c r="M10" s="46">
        <v>2.5954904859784595</v>
      </c>
      <c r="N10" s="46">
        <v>2.4407689759351752</v>
      </c>
      <c r="O10" s="46">
        <v>2.3323492061131712</v>
      </c>
      <c r="P10" s="46">
        <v>2.1701250907004637</v>
      </c>
      <c r="Q10" s="46">
        <v>2.1751057677460546</v>
      </c>
      <c r="R10" s="46">
        <v>2.0839348356262222</v>
      </c>
      <c r="S10" s="46">
        <v>1.9599401495800168</v>
      </c>
      <c r="T10" s="46">
        <v>1.9914869694976902</v>
      </c>
      <c r="U10" s="46">
        <v>3.7840176252995645</v>
      </c>
      <c r="V10" s="46">
        <v>3.2255214152850527</v>
      </c>
      <c r="W10" s="46">
        <v>3.8130390901340157</v>
      </c>
      <c r="X10" s="46">
        <v>4.4611121008114498</v>
      </c>
      <c r="Y10" s="46">
        <v>6.0316957912106774</v>
      </c>
      <c r="Z10" s="46">
        <v>6.2655735922839551</v>
      </c>
      <c r="AA10" s="46">
        <v>4.8771927720340189</v>
      </c>
      <c r="AB10" s="46">
        <v>7.1998554301481672</v>
      </c>
      <c r="AC10" s="46">
        <v>5.9923907523501194</v>
      </c>
      <c r="AD10" s="46">
        <v>5.9535016534717826</v>
      </c>
      <c r="AE10" s="46">
        <v>5.1032548213444766</v>
      </c>
      <c r="AF10" s="46">
        <v>5.3151047480104818</v>
      </c>
      <c r="AG10" s="46">
        <v>5.6438761911212509</v>
      </c>
      <c r="AH10" s="46">
        <v>6.1077879768142838</v>
      </c>
      <c r="AI10" s="9">
        <f t="shared" si="6"/>
        <v>3.4720031890535306E-4</v>
      </c>
      <c r="AJ10" s="9">
        <f t="shared" si="7"/>
        <v>0.56616066650453423</v>
      </c>
      <c r="AK10" s="6"/>
      <c r="AL10" s="11">
        <f t="shared" si="8"/>
        <v>8.2197371094504632E-2</v>
      </c>
      <c r="AM10" s="12">
        <f t="shared" si="9"/>
        <v>0.46391178569303282</v>
      </c>
    </row>
    <row r="11" spans="1:39" collapsed="1" x14ac:dyDescent="0.25">
      <c r="A11" s="49" t="s">
        <v>18</v>
      </c>
      <c r="B11" s="46">
        <f t="shared" ref="B11" si="10">SUM(B12:B16)</f>
        <v>54.385864705525329</v>
      </c>
      <c r="C11" s="46">
        <f t="shared" ref="C11:AH11" si="11">SUM(C12:C16)</f>
        <v>55.901581123325286</v>
      </c>
      <c r="D11" s="46">
        <f t="shared" si="11"/>
        <v>57.24602946129577</v>
      </c>
      <c r="E11" s="46">
        <f t="shared" si="11"/>
        <v>54.047472056495181</v>
      </c>
      <c r="F11" s="46">
        <f t="shared" si="11"/>
        <v>52.690268157805079</v>
      </c>
      <c r="G11" s="46">
        <f t="shared" si="11"/>
        <v>52.15671450496955</v>
      </c>
      <c r="H11" s="46">
        <f t="shared" si="11"/>
        <v>52.125555478782523</v>
      </c>
      <c r="I11" s="46">
        <f t="shared" si="11"/>
        <v>49.165593487051794</v>
      </c>
      <c r="J11" s="46">
        <f t="shared" si="11"/>
        <v>51.212824369261995</v>
      </c>
      <c r="K11" s="46">
        <f t="shared" si="11"/>
        <v>50.304383926015866</v>
      </c>
      <c r="L11" s="46">
        <f t="shared" si="11"/>
        <v>47.164356950954826</v>
      </c>
      <c r="M11" s="46">
        <f t="shared" si="11"/>
        <v>46.096084871477728</v>
      </c>
      <c r="N11" s="46">
        <f t="shared" si="11"/>
        <v>42.676217036034856</v>
      </c>
      <c r="O11" s="46">
        <f t="shared" si="11"/>
        <v>40.333354299569308</v>
      </c>
      <c r="P11" s="46">
        <f t="shared" si="11"/>
        <v>39.748341750472314</v>
      </c>
      <c r="Q11" s="46">
        <f t="shared" si="11"/>
        <v>39.643093604283756</v>
      </c>
      <c r="R11" s="46">
        <f t="shared" si="11"/>
        <v>37.54579272338237</v>
      </c>
      <c r="S11" s="46">
        <f t="shared" si="11"/>
        <v>35.449891190551178</v>
      </c>
      <c r="T11" s="46">
        <f t="shared" si="11"/>
        <v>31.955213704565384</v>
      </c>
      <c r="U11" s="46">
        <f t="shared" si="11"/>
        <v>27.631593852474431</v>
      </c>
      <c r="V11" s="46">
        <f t="shared" si="11"/>
        <v>23.993409460807687</v>
      </c>
      <c r="W11" s="46">
        <f t="shared" si="11"/>
        <v>21.807892505383784</v>
      </c>
      <c r="X11" s="46">
        <f t="shared" si="11"/>
        <v>19.399639970038816</v>
      </c>
      <c r="Y11" s="46">
        <f t="shared" si="11"/>
        <v>18.280417498702363</v>
      </c>
      <c r="Z11" s="46">
        <f t="shared" si="11"/>
        <v>17.262725310783356</v>
      </c>
      <c r="AA11" s="46">
        <f t="shared" si="11"/>
        <v>16.008277741194458</v>
      </c>
      <c r="AB11" s="46">
        <f t="shared" si="11"/>
        <v>14.624588409726451</v>
      </c>
      <c r="AC11" s="46">
        <f t="shared" si="11"/>
        <v>12.504318238500019</v>
      </c>
      <c r="AD11" s="46">
        <f t="shared" si="11"/>
        <v>11.191677615270416</v>
      </c>
      <c r="AE11" s="46">
        <f t="shared" si="11"/>
        <v>10.325200096833711</v>
      </c>
      <c r="AF11" s="46">
        <f t="shared" si="11"/>
        <v>7.8847014867330198</v>
      </c>
      <c r="AG11" s="46">
        <f t="shared" si="11"/>
        <v>8.1251283967535777</v>
      </c>
      <c r="AH11" s="46">
        <f t="shared" si="11"/>
        <v>8.7311810781082055</v>
      </c>
      <c r="AI11" s="9">
        <f t="shared" si="6"/>
        <v>4.9632843612896908E-4</v>
      </c>
      <c r="AJ11" s="9">
        <f t="shared" si="7"/>
        <v>-0.83945863276453225</v>
      </c>
      <c r="AK11" s="6"/>
      <c r="AL11" s="11">
        <f t="shared" si="8"/>
        <v>7.458992052319792E-2</v>
      </c>
      <c r="AM11" s="12">
        <f t="shared" si="9"/>
        <v>0.60605268135462786</v>
      </c>
    </row>
    <row r="12" spans="1:39" hidden="1" outlineLevel="1" x14ac:dyDescent="0.25">
      <c r="A12" s="47" t="s">
        <v>19</v>
      </c>
      <c r="B12" s="48">
        <v>3.5013627977110919E-2</v>
      </c>
      <c r="C12" s="48">
        <v>3.1754317864245318E-2</v>
      </c>
      <c r="D12" s="48">
        <v>3.1477390810221641E-2</v>
      </c>
      <c r="E12" s="48">
        <v>2.7073401669846543E-2</v>
      </c>
      <c r="F12" s="48">
        <v>2.8135116543269389E-2</v>
      </c>
      <c r="G12" s="48">
        <v>3.3084495179188121E-2</v>
      </c>
      <c r="H12" s="48">
        <v>3.5398509434898251E-2</v>
      </c>
      <c r="I12" s="48">
        <v>3.7191076931976624E-2</v>
      </c>
      <c r="J12" s="48">
        <v>4.1108870306551561E-2</v>
      </c>
      <c r="K12" s="48">
        <v>4.6561943545338609E-2</v>
      </c>
      <c r="L12" s="48">
        <v>5.0381752636023722E-2</v>
      </c>
      <c r="M12" s="48">
        <v>5.0057391134493326E-2</v>
      </c>
      <c r="N12" s="48">
        <v>4.9607975094225501E-2</v>
      </c>
      <c r="O12" s="48">
        <v>5.1491711457548869E-2</v>
      </c>
      <c r="P12" s="48">
        <v>4.903230471138266E-2</v>
      </c>
      <c r="Q12" s="48">
        <v>5.5965750524316613E-2</v>
      </c>
      <c r="R12" s="48">
        <v>6.7615261206055891E-2</v>
      </c>
      <c r="S12" s="48">
        <v>6.3361255078760295E-2</v>
      </c>
      <c r="T12" s="48">
        <v>5.8285812970859059E-2</v>
      </c>
      <c r="U12" s="48">
        <v>4.7628004777055366E-2</v>
      </c>
      <c r="V12" s="48">
        <v>3.5869907653618638E-2</v>
      </c>
      <c r="W12" s="48">
        <v>1.7069656011540726E-2</v>
      </c>
      <c r="X12" s="48">
        <v>1.0029187902411441E-2</v>
      </c>
      <c r="Y12" s="48">
        <v>9.6645132331798361E-3</v>
      </c>
      <c r="Z12" s="48">
        <v>9.1971161588364804E-3</v>
      </c>
      <c r="AA12" s="48">
        <v>9.6786998842906414E-3</v>
      </c>
      <c r="AB12" s="48">
        <v>1.0442419901956563E-2</v>
      </c>
      <c r="AC12" s="48">
        <v>1.0426702386607247E-2</v>
      </c>
      <c r="AD12" s="48">
        <v>1.0730013181203344E-2</v>
      </c>
      <c r="AE12" s="48">
        <v>1.1620442941866756E-2</v>
      </c>
      <c r="AF12" s="48">
        <v>9.0375806399330509E-3</v>
      </c>
      <c r="AG12" s="48">
        <v>1.2954724280085783E-2</v>
      </c>
      <c r="AH12" s="48">
        <v>1.0806726813998649E-2</v>
      </c>
      <c r="AI12" s="15">
        <f>AH12/$AH$47</f>
        <v>6.1431389078773998E-7</v>
      </c>
      <c r="AJ12" s="15">
        <f>(AH12-B12)/B12</f>
        <v>-0.69135655348074143</v>
      </c>
      <c r="AK12" s="6"/>
      <c r="AL12" s="17">
        <f>(AH12-AG12)/AG12</f>
        <v>-0.16580804188855428</v>
      </c>
      <c r="AM12" s="18">
        <f>AH12-AG12</f>
        <v>-2.1479974660871346E-3</v>
      </c>
    </row>
    <row r="13" spans="1:39" hidden="1" outlineLevel="1" x14ac:dyDescent="0.25">
      <c r="A13" s="47" t="s">
        <v>20</v>
      </c>
      <c r="B13" s="48">
        <v>53.881370152815997</v>
      </c>
      <c r="C13" s="48">
        <v>55.414040148598346</v>
      </c>
      <c r="D13" s="48">
        <v>56.755234212165263</v>
      </c>
      <c r="E13" s="48">
        <v>53.554489670078134</v>
      </c>
      <c r="F13" s="48">
        <v>52.179311692503262</v>
      </c>
      <c r="G13" s="48">
        <v>51.646290473624084</v>
      </c>
      <c r="H13" s="48">
        <v>51.544307512062367</v>
      </c>
      <c r="I13" s="48">
        <v>48.596959900175833</v>
      </c>
      <c r="J13" s="48">
        <v>50.627027179013545</v>
      </c>
      <c r="K13" s="48">
        <v>49.674089212945063</v>
      </c>
      <c r="L13" s="48">
        <v>46.491833348133511</v>
      </c>
      <c r="M13" s="48">
        <v>45.382904625169523</v>
      </c>
      <c r="N13" s="48">
        <v>41.964217793184979</v>
      </c>
      <c r="O13" s="48">
        <v>39.564903886777174</v>
      </c>
      <c r="P13" s="48">
        <v>38.827428814495541</v>
      </c>
      <c r="Q13" s="48">
        <v>38.76470702904988</v>
      </c>
      <c r="R13" s="48">
        <v>36.548105214456321</v>
      </c>
      <c r="S13" s="48">
        <v>34.590920901487408</v>
      </c>
      <c r="T13" s="48">
        <v>31.062612425469077</v>
      </c>
      <c r="U13" s="48">
        <v>26.788530837560042</v>
      </c>
      <c r="V13" s="48">
        <v>23.155699968251792</v>
      </c>
      <c r="W13" s="48">
        <v>21.061933393328204</v>
      </c>
      <c r="X13" s="48">
        <v>18.648465410593044</v>
      </c>
      <c r="Y13" s="48">
        <v>17.536778396998443</v>
      </c>
      <c r="Z13" s="48">
        <v>16.415842638045007</v>
      </c>
      <c r="AA13" s="48">
        <v>15.170213974036171</v>
      </c>
      <c r="AB13" s="48">
        <v>13.663793367272083</v>
      </c>
      <c r="AC13" s="48">
        <v>11.624405697912984</v>
      </c>
      <c r="AD13" s="48">
        <v>10.237032850218467</v>
      </c>
      <c r="AE13" s="48">
        <v>9.3155867175447096</v>
      </c>
      <c r="AF13" s="48">
        <v>6.7509182308499049</v>
      </c>
      <c r="AG13" s="48">
        <v>6.9108042770765232</v>
      </c>
      <c r="AH13" s="48">
        <v>7.6480159163522803</v>
      </c>
      <c r="AI13" s="15">
        <f t="shared" ref="AI13:AI16" si="12">AH13/$AH$47</f>
        <v>4.347553607346624E-4</v>
      </c>
      <c r="AJ13" s="15">
        <f t="shared" ref="AJ13:AJ16" si="13">(AH13-B13)/B13</f>
        <v>-0.85805825103071232</v>
      </c>
      <c r="AK13" s="6"/>
      <c r="AL13" s="17">
        <f t="shared" ref="AL13:AL16" si="14">(AH13-AG13)/AG13</f>
        <v>0.1066752305113204</v>
      </c>
      <c r="AM13" s="18">
        <f t="shared" ref="AM13:AM16" si="15">AH13-AG13</f>
        <v>0.73721163927575706</v>
      </c>
    </row>
    <row r="14" spans="1:39" hidden="1" outlineLevel="1" x14ac:dyDescent="0.25">
      <c r="A14" s="47" t="s">
        <v>21</v>
      </c>
      <c r="B14" s="48">
        <v>0.21114367344000001</v>
      </c>
      <c r="C14" s="48">
        <v>0.20506234644000002</v>
      </c>
      <c r="D14" s="48">
        <v>0.18389932848000004</v>
      </c>
      <c r="E14" s="48">
        <v>0.20190005640000003</v>
      </c>
      <c r="F14" s="48">
        <v>0.19022390856000002</v>
      </c>
      <c r="G14" s="48">
        <v>0.17660173607999999</v>
      </c>
      <c r="H14" s="48">
        <v>0.20579210568</v>
      </c>
      <c r="I14" s="48">
        <v>0.19849451328000003</v>
      </c>
      <c r="J14" s="48">
        <v>0.20433258720000003</v>
      </c>
      <c r="K14" s="48">
        <v>0.19654848864000002</v>
      </c>
      <c r="L14" s="48">
        <v>0.19523492200800005</v>
      </c>
      <c r="M14" s="48">
        <v>0.21308969808000003</v>
      </c>
      <c r="N14" s="48">
        <v>0.18633185928000001</v>
      </c>
      <c r="O14" s="48">
        <v>0.20579210568</v>
      </c>
      <c r="P14" s="48">
        <v>0.21698174736000006</v>
      </c>
      <c r="Q14" s="48">
        <v>0.19371835635898482</v>
      </c>
      <c r="R14" s="48">
        <v>0.19371835635898482</v>
      </c>
      <c r="S14" s="48">
        <v>0.20949682292308147</v>
      </c>
      <c r="T14" s="48">
        <v>0.22202335008284557</v>
      </c>
      <c r="U14" s="48">
        <v>0.19481925990694607</v>
      </c>
      <c r="V14" s="48">
        <v>0.19333059181520224</v>
      </c>
      <c r="W14" s="48">
        <v>0.19542399522915496</v>
      </c>
      <c r="X14" s="48">
        <v>0.18712198958016418</v>
      </c>
      <c r="Y14" s="48">
        <v>0.1863482858894801</v>
      </c>
      <c r="Z14" s="48">
        <v>0.17094915812027006</v>
      </c>
      <c r="AA14" s="48">
        <v>0.17421956306791161</v>
      </c>
      <c r="AB14" s="48">
        <v>0.17743256524996673</v>
      </c>
      <c r="AC14" s="48">
        <v>0.18316176027575243</v>
      </c>
      <c r="AD14" s="48">
        <v>0.18508261744132581</v>
      </c>
      <c r="AE14" s="48">
        <v>0.19367872625433827</v>
      </c>
      <c r="AF14" s="48">
        <v>0.15430579328967203</v>
      </c>
      <c r="AG14" s="48">
        <v>0.16687628854388833</v>
      </c>
      <c r="AH14" s="48">
        <v>0.18657501702946752</v>
      </c>
      <c r="AI14" s="15">
        <f t="shared" si="12"/>
        <v>1.0605951886068966E-5</v>
      </c>
      <c r="AJ14" s="15">
        <f t="shared" si="13"/>
        <v>-0.11635989850064858</v>
      </c>
      <c r="AK14" s="6"/>
      <c r="AL14" s="17">
        <f t="shared" si="14"/>
        <v>0.11804390340571624</v>
      </c>
      <c r="AM14" s="18">
        <f t="shared" si="15"/>
        <v>1.9698728485579187E-2</v>
      </c>
    </row>
    <row r="15" spans="1:39" hidden="1" outlineLevel="1" x14ac:dyDescent="0.25">
      <c r="A15" s="47" t="s">
        <v>22</v>
      </c>
      <c r="B15" s="48">
        <v>0.22106324096640001</v>
      </c>
      <c r="C15" s="48">
        <v>0.21298102549920001</v>
      </c>
      <c r="D15" s="48">
        <v>0.23763387523679999</v>
      </c>
      <c r="E15" s="48">
        <v>0.23763387523679999</v>
      </c>
      <c r="F15" s="48">
        <v>0.26996273710559998</v>
      </c>
      <c r="G15" s="48">
        <v>0.23722767190079999</v>
      </c>
      <c r="H15" s="48">
        <v>0.27158755044960003</v>
      </c>
      <c r="I15" s="48">
        <v>0.27966976591680004</v>
      </c>
      <c r="J15" s="48">
        <v>0.30513502232640005</v>
      </c>
      <c r="K15" s="48">
        <v>0.33868249420320001</v>
      </c>
      <c r="L15" s="48">
        <v>0.39657135443346442</v>
      </c>
      <c r="M15" s="48">
        <v>0.39788470639332896</v>
      </c>
      <c r="N15" s="48">
        <v>0.42344470475479351</v>
      </c>
      <c r="O15" s="48">
        <v>0.45708691858345796</v>
      </c>
      <c r="P15" s="48">
        <v>0.5956683237564947</v>
      </c>
      <c r="Q15" s="48">
        <v>0.55353151318665939</v>
      </c>
      <c r="R15" s="48">
        <v>0.66186981102956433</v>
      </c>
      <c r="S15" s="48">
        <v>0.52268235710257205</v>
      </c>
      <c r="T15" s="48">
        <v>0.54175086790965166</v>
      </c>
      <c r="U15" s="48">
        <v>0.52795575440973042</v>
      </c>
      <c r="V15" s="48">
        <v>0.52953406123784363</v>
      </c>
      <c r="W15" s="48">
        <v>0.45970684184045141</v>
      </c>
      <c r="X15" s="48">
        <v>0.48581834639105737</v>
      </c>
      <c r="Y15" s="48">
        <v>0.47520260340643389</v>
      </c>
      <c r="Z15" s="48">
        <v>0.5948784358116489</v>
      </c>
      <c r="AA15" s="48">
        <v>0.58673424707931132</v>
      </c>
      <c r="AB15" s="48">
        <v>0.70507902857586824</v>
      </c>
      <c r="AC15" s="48">
        <v>0.62258359080101755</v>
      </c>
      <c r="AD15" s="48">
        <v>0.68860676251063224</v>
      </c>
      <c r="AE15" s="48">
        <v>0.733395094269359</v>
      </c>
      <c r="AF15" s="48">
        <v>0.89689221451907786</v>
      </c>
      <c r="AG15" s="48">
        <v>0.95908972204794551</v>
      </c>
      <c r="AH15" s="48">
        <v>0.80912117480737256</v>
      </c>
      <c r="AI15" s="15">
        <f t="shared" si="12"/>
        <v>4.59949053556899E-5</v>
      </c>
      <c r="AJ15" s="15">
        <f t="shared" si="13"/>
        <v>2.660134408914927</v>
      </c>
      <c r="AK15" s="6"/>
      <c r="AL15" s="17">
        <f t="shared" si="14"/>
        <v>-0.15636550344877528</v>
      </c>
      <c r="AM15" s="18">
        <f t="shared" si="15"/>
        <v>-0.14996854724057296</v>
      </c>
    </row>
    <row r="16" spans="1:39" hidden="1" outlineLevel="1" x14ac:dyDescent="0.25">
      <c r="A16" s="47" t="s">
        <v>23</v>
      </c>
      <c r="B16" s="48">
        <v>3.7274010325823614E-2</v>
      </c>
      <c r="C16" s="48">
        <v>3.7743284923490251E-2</v>
      </c>
      <c r="D16" s="48">
        <v>3.7784654603475014E-2</v>
      </c>
      <c r="E16" s="48">
        <v>2.6375053110402634E-2</v>
      </c>
      <c r="F16" s="48">
        <v>2.2634703092944238E-2</v>
      </c>
      <c r="G16" s="48">
        <v>6.3510128185477244E-2</v>
      </c>
      <c r="H16" s="48">
        <v>6.8469801155655277E-2</v>
      </c>
      <c r="I16" s="48">
        <v>5.327823074718073E-2</v>
      </c>
      <c r="J16" s="48">
        <v>3.5220710415498527E-2</v>
      </c>
      <c r="K16" s="48">
        <v>4.8501786682264472E-2</v>
      </c>
      <c r="L16" s="48">
        <v>3.0335573743834016E-2</v>
      </c>
      <c r="M16" s="48">
        <v>5.2148450700387365E-2</v>
      </c>
      <c r="N16" s="48">
        <v>5.2614703720855791E-2</v>
      </c>
      <c r="O16" s="48">
        <v>5.4079677071129297E-2</v>
      </c>
      <c r="P16" s="48">
        <v>5.9230560148898749E-2</v>
      </c>
      <c r="Q16" s="48">
        <v>7.5170955163909065E-2</v>
      </c>
      <c r="R16" s="48">
        <v>7.4484080331447697E-2</v>
      </c>
      <c r="S16" s="48">
        <v>6.3429853959353535E-2</v>
      </c>
      <c r="T16" s="48">
        <v>7.0541248132950679E-2</v>
      </c>
      <c r="U16" s="48">
        <v>7.265999582065584E-2</v>
      </c>
      <c r="V16" s="48">
        <v>7.8974931849231031E-2</v>
      </c>
      <c r="W16" s="48">
        <v>7.3758618974435503E-2</v>
      </c>
      <c r="X16" s="48">
        <v>6.8205035572141817E-2</v>
      </c>
      <c r="Y16" s="48">
        <v>7.2423699174827952E-2</v>
      </c>
      <c r="Z16" s="48">
        <v>7.1857962647594392E-2</v>
      </c>
      <c r="AA16" s="48">
        <v>6.7431257126772434E-2</v>
      </c>
      <c r="AB16" s="48">
        <v>6.784102872657706E-2</v>
      </c>
      <c r="AC16" s="48">
        <v>6.3740487123659789E-2</v>
      </c>
      <c r="AD16" s="48">
        <v>7.022537191878879E-2</v>
      </c>
      <c r="AE16" s="48">
        <v>7.0919115823437726E-2</v>
      </c>
      <c r="AF16" s="48">
        <v>7.354766743443221E-2</v>
      </c>
      <c r="AG16" s="48">
        <v>7.5403384805135754E-2</v>
      </c>
      <c r="AH16" s="48">
        <v>7.6662243105086722E-2</v>
      </c>
      <c r="AI16" s="15">
        <f t="shared" si="12"/>
        <v>4.3579042617600591E-6</v>
      </c>
      <c r="AJ16" s="15">
        <f t="shared" si="13"/>
        <v>1.0567210889023859</v>
      </c>
      <c r="AK16" s="6"/>
      <c r="AL16" s="17">
        <f t="shared" si="14"/>
        <v>1.6694983961319826E-2</v>
      </c>
      <c r="AM16" s="18">
        <f t="shared" si="15"/>
        <v>1.2588582999509684E-3</v>
      </c>
    </row>
    <row r="17" spans="1:45" collapsed="1" x14ac:dyDescent="0.25">
      <c r="A17" s="49" t="s">
        <v>24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9"/>
      <c r="AJ17" s="9"/>
      <c r="AK17" s="6"/>
      <c r="AL17" s="11"/>
      <c r="AM17" s="12"/>
    </row>
    <row r="18" spans="1:45" hidden="1" outlineLevel="1" x14ac:dyDescent="0.25">
      <c r="A18" s="47" t="s">
        <v>25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15"/>
      <c r="AJ18" s="15"/>
      <c r="AK18" s="6"/>
      <c r="AL18" s="17"/>
      <c r="AM18" s="18"/>
    </row>
    <row r="19" spans="1:45" hidden="1" outlineLevel="1" x14ac:dyDescent="0.25">
      <c r="A19" s="47" t="s">
        <v>26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15"/>
      <c r="AJ19" s="15"/>
      <c r="AK19" s="6"/>
      <c r="AL19" s="17"/>
      <c r="AM19" s="18"/>
    </row>
    <row r="20" spans="1:45" hidden="1" outlineLevel="1" x14ac:dyDescent="0.25">
      <c r="A20" s="47" t="s">
        <v>28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15"/>
      <c r="AJ20" s="15"/>
      <c r="AK20" s="6"/>
      <c r="AL20" s="17"/>
      <c r="AM20" s="18"/>
    </row>
    <row r="21" spans="1:45" hidden="1" outlineLevel="1" x14ac:dyDescent="0.25">
      <c r="A21" s="47" t="s">
        <v>29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15"/>
      <c r="AJ21" s="15"/>
      <c r="AK21" s="6"/>
      <c r="AL21" s="17"/>
      <c r="AM21" s="18"/>
    </row>
    <row r="22" spans="1:45" hidden="1" outlineLevel="1" x14ac:dyDescent="0.25">
      <c r="A22" s="47" t="s">
        <v>30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15"/>
      <c r="AJ22" s="15"/>
      <c r="AK22" s="6"/>
      <c r="AL22" s="17"/>
      <c r="AM22" s="18"/>
    </row>
    <row r="23" spans="1:45" x14ac:dyDescent="0.25">
      <c r="A23" s="49" t="s">
        <v>31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9"/>
      <c r="AJ23" s="9"/>
      <c r="AK23" s="6"/>
      <c r="AL23" s="11"/>
      <c r="AM23" s="12"/>
      <c r="AS23" s="10"/>
    </row>
    <row r="24" spans="1:45" collapsed="1" x14ac:dyDescent="0.25">
      <c r="A24" s="49" t="s">
        <v>32</v>
      </c>
      <c r="B24" s="46">
        <f t="shared" ref="B24:AA24" si="16">SUM(B25:B31)</f>
        <v>13900.996674573184</v>
      </c>
      <c r="C24" s="46">
        <f t="shared" si="16"/>
        <v>14206.675259234573</v>
      </c>
      <c r="D24" s="46">
        <f t="shared" si="16"/>
        <v>14477.819502462569</v>
      </c>
      <c r="E24" s="46">
        <f t="shared" si="16"/>
        <v>14612.601113230425</v>
      </c>
      <c r="F24" s="46">
        <f t="shared" si="16"/>
        <v>14625.905100619986</v>
      </c>
      <c r="G24" s="46">
        <f t="shared" si="16"/>
        <v>14745.18292757549</v>
      </c>
      <c r="H24" s="46">
        <f t="shared" si="16"/>
        <v>15236.693612546767</v>
      </c>
      <c r="I24" s="46">
        <f t="shared" si="16"/>
        <v>15659.514242219087</v>
      </c>
      <c r="J24" s="46">
        <f t="shared" si="16"/>
        <v>15983.851460215237</v>
      </c>
      <c r="K24" s="46">
        <f t="shared" si="16"/>
        <v>15594.515089491135</v>
      </c>
      <c r="L24" s="46">
        <f t="shared" si="16"/>
        <v>14998.101999638871</v>
      </c>
      <c r="M24" s="46">
        <f t="shared" si="16"/>
        <v>15007.54676793762</v>
      </c>
      <c r="N24" s="46">
        <f t="shared" si="16"/>
        <v>14917.716653794376</v>
      </c>
      <c r="O24" s="46">
        <f t="shared" si="16"/>
        <v>14927.853096509669</v>
      </c>
      <c r="P24" s="46">
        <f t="shared" si="16"/>
        <v>14843.596780825183</v>
      </c>
      <c r="Q24" s="46">
        <f t="shared" si="16"/>
        <v>14756.240896484087</v>
      </c>
      <c r="R24" s="46">
        <f t="shared" si="16"/>
        <v>14835.686501437047</v>
      </c>
      <c r="S24" s="46">
        <f t="shared" si="16"/>
        <v>14339.11793139054</v>
      </c>
      <c r="T24" s="46">
        <f t="shared" si="16"/>
        <v>14315.990844081793</v>
      </c>
      <c r="U24" s="46">
        <f t="shared" si="16"/>
        <v>14078.533217208702</v>
      </c>
      <c r="V24" s="46">
        <f t="shared" si="16"/>
        <v>13777.27409899624</v>
      </c>
      <c r="W24" s="46">
        <f t="shared" si="16"/>
        <v>13651.646917707023</v>
      </c>
      <c r="X24" s="46">
        <f t="shared" si="16"/>
        <v>14484.746365339208</v>
      </c>
      <c r="Y24" s="46">
        <f t="shared" si="16"/>
        <v>14613.597794835094</v>
      </c>
      <c r="Z24" s="46">
        <f t="shared" si="16"/>
        <v>14507.821470011741</v>
      </c>
      <c r="AA24" s="46">
        <f t="shared" si="16"/>
        <v>15006.906791590538</v>
      </c>
      <c r="AB24" s="46">
        <f>SUM(AB25:AB31)</f>
        <v>15430.852381587829</v>
      </c>
      <c r="AC24" s="46">
        <f>SUM(AC25:AC31)</f>
        <v>15978.857926579589</v>
      </c>
      <c r="AD24" s="46">
        <f t="shared" ref="AD24:AH24" si="17">SUM(AD25:AD31)</f>
        <v>16355.701333807323</v>
      </c>
      <c r="AE24" s="46">
        <f t="shared" si="17"/>
        <v>15911.125521044809</v>
      </c>
      <c r="AF24" s="46">
        <f t="shared" si="17"/>
        <v>16150.91073366797</v>
      </c>
      <c r="AG24" s="46">
        <f t="shared" si="17"/>
        <v>16552.244158598696</v>
      </c>
      <c r="AH24" s="46">
        <f t="shared" si="17"/>
        <v>16617.641373300117</v>
      </c>
      <c r="AI24" s="9">
        <f t="shared" ref="AI24:AI26" si="18">AH24/$AH$47</f>
        <v>0.94463828904452896</v>
      </c>
      <c r="AJ24" s="9">
        <f>(AH24-B24)/B24</f>
        <v>0.19542805183861722</v>
      </c>
      <c r="AK24" s="6"/>
      <c r="AL24" s="11">
        <f t="shared" ref="AL24:AL26" si="19">(AH24-AG24)/AG24</f>
        <v>3.9509575906930992E-3</v>
      </c>
      <c r="AM24" s="12">
        <f t="shared" ref="AM24:AM26" si="20">AH24-AG24</f>
        <v>65.397214701421035</v>
      </c>
      <c r="AP24" s="50"/>
      <c r="AQ24" s="50"/>
      <c r="AR24" s="50"/>
    </row>
    <row r="25" spans="1:45" hidden="1" outlineLevel="1" x14ac:dyDescent="0.25">
      <c r="A25" s="47" t="s">
        <v>33</v>
      </c>
      <c r="B25" s="48">
        <v>12319.457162398623</v>
      </c>
      <c r="C25" s="48">
        <v>12587.72780020627</v>
      </c>
      <c r="D25" s="48">
        <v>12826.140744442173</v>
      </c>
      <c r="E25" s="48">
        <v>12938.27005559021</v>
      </c>
      <c r="F25" s="48">
        <v>12947.475164480196</v>
      </c>
      <c r="G25" s="48">
        <v>13054.974356410317</v>
      </c>
      <c r="H25" s="48">
        <v>13468.483014981482</v>
      </c>
      <c r="I25" s="48">
        <v>13835.611429721994</v>
      </c>
      <c r="J25" s="48">
        <v>14121.781884069009</v>
      </c>
      <c r="K25" s="48">
        <v>13784.660846664912</v>
      </c>
      <c r="L25" s="48">
        <v>13250.696369519237</v>
      </c>
      <c r="M25" s="48">
        <v>13230.732050699185</v>
      </c>
      <c r="N25" s="48">
        <v>13134.149705126138</v>
      </c>
      <c r="O25" s="48">
        <v>13157.872854705593</v>
      </c>
      <c r="P25" s="48">
        <v>13095.633201732915</v>
      </c>
      <c r="Q25" s="48">
        <v>12973.598239146184</v>
      </c>
      <c r="R25" s="48">
        <v>13038.761222371635</v>
      </c>
      <c r="S25" s="48">
        <v>12599.515361467966</v>
      </c>
      <c r="T25" s="48">
        <v>12569.701288903105</v>
      </c>
      <c r="U25" s="48">
        <v>12343.312207311854</v>
      </c>
      <c r="V25" s="48">
        <v>12059.137939307993</v>
      </c>
      <c r="W25" s="48">
        <v>11930.245555866559</v>
      </c>
      <c r="X25" s="48">
        <v>12643.336553039157</v>
      </c>
      <c r="Y25" s="48">
        <v>12761.50552854612</v>
      </c>
      <c r="Z25" s="48">
        <v>12676.21202126565</v>
      </c>
      <c r="AA25" s="48">
        <v>13102.576134714931</v>
      </c>
      <c r="AB25" s="48">
        <v>13467.688295348591</v>
      </c>
      <c r="AC25" s="48">
        <v>13950.384317326287</v>
      </c>
      <c r="AD25" s="48">
        <v>14278.018983839072</v>
      </c>
      <c r="AE25" s="48">
        <v>13887.049593249681</v>
      </c>
      <c r="AF25" s="48">
        <v>14104.912653507488</v>
      </c>
      <c r="AG25" s="48">
        <v>14486.531337436689</v>
      </c>
      <c r="AH25" s="48">
        <v>14581.460893574727</v>
      </c>
      <c r="AI25" s="15">
        <f t="shared" si="18"/>
        <v>0.82889057242548392</v>
      </c>
      <c r="AJ25" s="15">
        <f t="shared" ref="AJ25:AJ26" si="21">(AH25-B25)/B25</f>
        <v>0.1836122891908078</v>
      </c>
      <c r="AK25" s="6"/>
      <c r="AL25" s="17">
        <f t="shared" si="19"/>
        <v>6.5529528033199877E-3</v>
      </c>
      <c r="AM25" s="18">
        <f t="shared" si="20"/>
        <v>94.929556138038606</v>
      </c>
    </row>
    <row r="26" spans="1:45" hidden="1" outlineLevel="1" x14ac:dyDescent="0.25">
      <c r="A26" s="47" t="s">
        <v>34</v>
      </c>
      <c r="B26" s="48">
        <v>1580.1127649067998</v>
      </c>
      <c r="C26" s="48">
        <v>1617.4560296010427</v>
      </c>
      <c r="D26" s="48">
        <v>1650.1537723374872</v>
      </c>
      <c r="E26" s="48">
        <v>1672.7684578901162</v>
      </c>
      <c r="F26" s="48">
        <v>1676.6824495715334</v>
      </c>
      <c r="G26" s="48">
        <v>1688.1411193463387</v>
      </c>
      <c r="H26" s="48">
        <v>1766.5262363888301</v>
      </c>
      <c r="I26" s="48">
        <v>1822.2148686499156</v>
      </c>
      <c r="J26" s="48">
        <v>1860.3599319587579</v>
      </c>
      <c r="K26" s="48">
        <v>1808.110997385626</v>
      </c>
      <c r="L26" s="48">
        <v>1745.6188543476762</v>
      </c>
      <c r="M26" s="48">
        <v>1775.005616305134</v>
      </c>
      <c r="N26" s="48">
        <v>1781.7952179293741</v>
      </c>
      <c r="O26" s="48">
        <v>1768.0881139818659</v>
      </c>
      <c r="P26" s="48">
        <v>1746.0830138472727</v>
      </c>
      <c r="Q26" s="48">
        <v>1780.7002860361849</v>
      </c>
      <c r="R26" s="48">
        <v>1795.0883106541728</v>
      </c>
      <c r="S26" s="48">
        <v>1737.8641816752233</v>
      </c>
      <c r="T26" s="48">
        <v>1744.4800456499374</v>
      </c>
      <c r="U26" s="48">
        <v>1733.6623503455723</v>
      </c>
      <c r="V26" s="48">
        <v>1716.70288943277</v>
      </c>
      <c r="W26" s="48">
        <v>1720.0543042682959</v>
      </c>
      <c r="X26" s="48">
        <v>1840.1004812911144</v>
      </c>
      <c r="Y26" s="48">
        <v>1850.9114447557877</v>
      </c>
      <c r="Z26" s="48">
        <v>1830.5397357076317</v>
      </c>
      <c r="AA26" s="48">
        <v>1903.3166242752025</v>
      </c>
      <c r="AB26" s="48">
        <v>1962.1220262793993</v>
      </c>
      <c r="AC26" s="48">
        <v>2027.3703114428502</v>
      </c>
      <c r="AD26" s="48">
        <v>2076.4847498016929</v>
      </c>
      <c r="AE26" s="48">
        <v>2022.8739702058551</v>
      </c>
      <c r="AF26" s="48">
        <v>2044.8265758846378</v>
      </c>
      <c r="AG26" s="48">
        <v>2064.5375141061986</v>
      </c>
      <c r="AH26" s="48">
        <v>2034.9592997233005</v>
      </c>
      <c r="AI26" s="15">
        <f t="shared" si="18"/>
        <v>0.11567829801974595</v>
      </c>
      <c r="AJ26" s="15">
        <f t="shared" si="21"/>
        <v>0.2878570092706827</v>
      </c>
      <c r="AK26" s="6"/>
      <c r="AL26" s="17">
        <f t="shared" si="19"/>
        <v>-1.4326799189068444E-2</v>
      </c>
      <c r="AM26" s="18">
        <f t="shared" si="20"/>
        <v>-29.578214382898068</v>
      </c>
    </row>
    <row r="27" spans="1:45" hidden="1" outlineLevel="1" x14ac:dyDescent="0.25">
      <c r="A27" s="47" t="s">
        <v>35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15"/>
      <c r="AJ27" s="15"/>
      <c r="AK27" s="6"/>
      <c r="AL27" s="17"/>
      <c r="AM27" s="18"/>
    </row>
    <row r="28" spans="1:45" hidden="1" outlineLevel="1" x14ac:dyDescent="0.25">
      <c r="A28" s="47" t="s">
        <v>36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15"/>
      <c r="AJ28" s="15"/>
      <c r="AK28" s="6"/>
      <c r="AL28" s="17"/>
      <c r="AM28" s="18"/>
    </row>
    <row r="29" spans="1:45" hidden="1" outlineLevel="1" x14ac:dyDescent="0.25">
      <c r="A29" s="47" t="s">
        <v>37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15"/>
      <c r="AJ29" s="15"/>
      <c r="AK29" s="6"/>
      <c r="AL29" s="17"/>
      <c r="AM29" s="18"/>
    </row>
    <row r="30" spans="1:45" hidden="1" outlineLevel="1" x14ac:dyDescent="0.25">
      <c r="A30" s="47" t="s">
        <v>38</v>
      </c>
      <c r="B30" s="48">
        <v>1.1942962729850881</v>
      </c>
      <c r="C30" s="48">
        <v>1.2402307450229759</v>
      </c>
      <c r="D30" s="48">
        <v>1.2574561720371842</v>
      </c>
      <c r="E30" s="48">
        <v>1.26319798104192</v>
      </c>
      <c r="F30" s="48">
        <v>1.4354522511840004</v>
      </c>
      <c r="G30" s="48">
        <v>1.6478991843592323</v>
      </c>
      <c r="H30" s="48">
        <v>1.3263578800940161</v>
      </c>
      <c r="I30" s="48">
        <v>1.3722923521319041</v>
      </c>
      <c r="J30" s="48">
        <v>1.3608087341224322</v>
      </c>
      <c r="K30" s="48">
        <v>1.4354522511840004</v>
      </c>
      <c r="L30" s="48">
        <v>1.4871285322266246</v>
      </c>
      <c r="M30" s="48">
        <v>1.5043539592408317</v>
      </c>
      <c r="N30" s="48">
        <v>1.5100957682455682</v>
      </c>
      <c r="O30" s="48">
        <v>1.5158375772503041</v>
      </c>
      <c r="P30" s="48">
        <v>1.4526776781982078</v>
      </c>
      <c r="Q30" s="48">
        <v>1.5588331887713374</v>
      </c>
      <c r="R30" s="48">
        <v>1.4943742918600025</v>
      </c>
      <c r="S30" s="48">
        <v>1.4188954016444404</v>
      </c>
      <c r="T30" s="48">
        <v>1.535235293209303</v>
      </c>
      <c r="U30" s="48">
        <v>1.3022028824810103</v>
      </c>
      <c r="V30" s="48">
        <v>1.2316887916571064</v>
      </c>
      <c r="W30" s="48">
        <v>1.1800862709133131</v>
      </c>
      <c r="X30" s="48">
        <v>1.1244916909042133</v>
      </c>
      <c r="Y30" s="48">
        <v>0.97514562992536613</v>
      </c>
      <c r="Z30" s="48">
        <v>0.87374463450025286</v>
      </c>
      <c r="AA30" s="48">
        <v>0.84174160375290374</v>
      </c>
      <c r="AB30" s="48">
        <v>0.88385303952656535</v>
      </c>
      <c r="AC30" s="48">
        <v>0.91595595676820241</v>
      </c>
      <c r="AD30" s="48">
        <v>0.97398428036400442</v>
      </c>
      <c r="AE30" s="48">
        <v>1.0088845499898014</v>
      </c>
      <c r="AF30" s="48">
        <v>1.0141242555134258</v>
      </c>
      <c r="AG30" s="48">
        <v>1.0213282867684499</v>
      </c>
      <c r="AH30" s="48">
        <v>1.0793214465944683</v>
      </c>
      <c r="AI30" s="15">
        <f t="shared" ref="AI30:AI36" si="22">AH30/$AH$47</f>
        <v>6.13545774479298E-5</v>
      </c>
      <c r="AJ30" s="15">
        <f t="shared" ref="AJ30:AJ31" si="23">(AH30-B30)/B30</f>
        <v>-9.6269936523577695E-2</v>
      </c>
      <c r="AK30" s="6"/>
      <c r="AL30" s="17">
        <f t="shared" ref="AL30:AL41" si="24">(AH30-AG30)/AG30</f>
        <v>5.6782095020115976E-2</v>
      </c>
      <c r="AM30" s="18">
        <f>AH30-AG30</f>
        <v>5.7993159826018381E-2</v>
      </c>
    </row>
    <row r="31" spans="1:45" hidden="1" outlineLevel="1" x14ac:dyDescent="0.25">
      <c r="A31" s="47" t="s">
        <v>39</v>
      </c>
      <c r="B31" s="48">
        <v>0.23245099477638104</v>
      </c>
      <c r="C31" s="48">
        <v>0.25119868223655095</v>
      </c>
      <c r="D31" s="48">
        <v>0.26752951087031024</v>
      </c>
      <c r="E31" s="48">
        <v>0.29940176905806171</v>
      </c>
      <c r="F31" s="48">
        <v>0.31203431707154183</v>
      </c>
      <c r="G31" s="48">
        <v>0.41955263447303986</v>
      </c>
      <c r="H31" s="48">
        <v>0.3580032963604512</v>
      </c>
      <c r="I31" s="48">
        <v>0.31565149504663947</v>
      </c>
      <c r="J31" s="48">
        <v>0.34883545334912736</v>
      </c>
      <c r="K31" s="48">
        <v>0.30779318941284733</v>
      </c>
      <c r="L31" s="48">
        <v>0.29964723973081125</v>
      </c>
      <c r="M31" s="48">
        <v>0.30474697405982781</v>
      </c>
      <c r="N31" s="48">
        <v>0.26163497061851432</v>
      </c>
      <c r="O31" s="48">
        <v>0.37629024495971908</v>
      </c>
      <c r="P31" s="48">
        <v>0.427887566796959</v>
      </c>
      <c r="Q31" s="48">
        <v>0.38353811294568896</v>
      </c>
      <c r="R31" s="48">
        <v>0.34259411937781581</v>
      </c>
      <c r="S31" s="48">
        <v>0.31949284570530023</v>
      </c>
      <c r="T31" s="48">
        <v>0.27427423553950336</v>
      </c>
      <c r="U31" s="48">
        <v>0.25645666879442186</v>
      </c>
      <c r="V31" s="48">
        <v>0.20158146382025358</v>
      </c>
      <c r="W31" s="48">
        <v>0.16697130125419568</v>
      </c>
      <c r="X31" s="48">
        <v>0.18483931803424603</v>
      </c>
      <c r="Y31" s="48">
        <v>0.20567590326082344</v>
      </c>
      <c r="Z31" s="48">
        <v>0.19596840395919296</v>
      </c>
      <c r="AA31" s="48">
        <v>0.17229099664990233</v>
      </c>
      <c r="AB31" s="48">
        <v>0.15820692031277997</v>
      </c>
      <c r="AC31" s="48">
        <v>0.1873418536841088</v>
      </c>
      <c r="AD31" s="48">
        <v>0.22361588619326617</v>
      </c>
      <c r="AE31" s="48">
        <v>0.19307303928159145</v>
      </c>
      <c r="AF31" s="48">
        <v>0.15738002033103224</v>
      </c>
      <c r="AG31" s="48">
        <v>0.15397876903678637</v>
      </c>
      <c r="AH31" s="48">
        <v>0.14185855549373882</v>
      </c>
      <c r="AI31" s="15">
        <f t="shared" si="22"/>
        <v>8.0640218510938775E-6</v>
      </c>
      <c r="AJ31" s="15">
        <f t="shared" si="23"/>
        <v>-0.38972704491883364</v>
      </c>
      <c r="AK31" s="6"/>
      <c r="AL31" s="17">
        <f t="shared" si="24"/>
        <v>-7.8713537060112207E-2</v>
      </c>
      <c r="AM31" s="18">
        <f t="shared" ref="AM31:AM41" si="25">AH31-AG31</f>
        <v>-1.2120213543047542E-2</v>
      </c>
    </row>
    <row r="32" spans="1:45" collapsed="1" x14ac:dyDescent="0.25">
      <c r="A32" s="49" t="s">
        <v>40</v>
      </c>
      <c r="B32" s="46">
        <f t="shared" ref="B32:AA32" si="26">SUM(B33:B36)</f>
        <v>1545.8533528449464</v>
      </c>
      <c r="C32" s="46">
        <f t="shared" si="26"/>
        <v>1636.4310230730002</v>
      </c>
      <c r="D32" s="46">
        <f t="shared" si="26"/>
        <v>1707.4564657481867</v>
      </c>
      <c r="E32" s="46">
        <f t="shared" si="26"/>
        <v>1762.9557530360016</v>
      </c>
      <c r="F32" s="46">
        <f t="shared" si="26"/>
        <v>1814.1734518897417</v>
      </c>
      <c r="G32" s="46">
        <f t="shared" si="26"/>
        <v>1855.5442917242906</v>
      </c>
      <c r="H32" s="46">
        <f t="shared" si="26"/>
        <v>1719.7749698026582</v>
      </c>
      <c r="I32" s="46">
        <f t="shared" si="26"/>
        <v>1426.8877649365813</v>
      </c>
      <c r="J32" s="46">
        <f t="shared" si="26"/>
        <v>1491.8827066197821</v>
      </c>
      <c r="K32" s="46">
        <f t="shared" si="26"/>
        <v>1486.0762385516082</v>
      </c>
      <c r="L32" s="46">
        <f t="shared" si="26"/>
        <v>1492.2224155978661</v>
      </c>
      <c r="M32" s="46">
        <f t="shared" si="26"/>
        <v>1603.7445766192591</v>
      </c>
      <c r="N32" s="46">
        <f t="shared" si="26"/>
        <v>1692.1246573240251</v>
      </c>
      <c r="O32" s="46">
        <f t="shared" si="26"/>
        <v>1700.3052738968463</v>
      </c>
      <c r="P32" s="46">
        <f t="shared" si="26"/>
        <v>1420.9324544530457</v>
      </c>
      <c r="Q32" s="46">
        <f t="shared" si="26"/>
        <v>1228.15555229443</v>
      </c>
      <c r="R32" s="46">
        <f t="shared" si="26"/>
        <v>1268.0818552765479</v>
      </c>
      <c r="S32" s="46">
        <f t="shared" si="26"/>
        <v>782.83904014983625</v>
      </c>
      <c r="T32" s="46">
        <f t="shared" si="26"/>
        <v>630.21017276085081</v>
      </c>
      <c r="U32" s="46">
        <f t="shared" si="26"/>
        <v>431.69157377010276</v>
      </c>
      <c r="V32" s="46">
        <f t="shared" si="26"/>
        <v>425.40906981020265</v>
      </c>
      <c r="W32" s="46">
        <f t="shared" si="26"/>
        <v>538.80608050973137</v>
      </c>
      <c r="X32" s="46">
        <f t="shared" si="26"/>
        <v>442.58738467425377</v>
      </c>
      <c r="Y32" s="46">
        <f t="shared" si="26"/>
        <v>611.44610004247147</v>
      </c>
      <c r="Z32" s="46">
        <f t="shared" si="26"/>
        <v>807.73786175188786</v>
      </c>
      <c r="AA32" s="46">
        <f t="shared" si="26"/>
        <v>878.01111362240601</v>
      </c>
      <c r="AB32" s="46">
        <f>SUM(AB33:AB36)</f>
        <v>886.27802152745403</v>
      </c>
      <c r="AC32" s="46">
        <f>SUM(AC33:AC36)</f>
        <v>843.96494252186972</v>
      </c>
      <c r="AD32" s="46">
        <f t="shared" ref="AD32:AH32" si="27">SUM(AD33:AD36)</f>
        <v>801.12459321027575</v>
      </c>
      <c r="AE32" s="46">
        <f t="shared" si="27"/>
        <v>755.05657175028546</v>
      </c>
      <c r="AF32" s="46">
        <f t="shared" si="27"/>
        <v>735.8573384808841</v>
      </c>
      <c r="AG32" s="46">
        <f t="shared" si="27"/>
        <v>679.87840375170606</v>
      </c>
      <c r="AH32" s="46">
        <f t="shared" si="27"/>
        <v>720.41640230172322</v>
      </c>
      <c r="AI32" s="9">
        <f t="shared" si="22"/>
        <v>4.095243737557968E-2</v>
      </c>
      <c r="AJ32" s="9">
        <f>(AH32-B32)/B32</f>
        <v>-0.53396847056941821</v>
      </c>
      <c r="AK32" s="6"/>
      <c r="AL32" s="11">
        <f t="shared" si="24"/>
        <v>5.9625365839421164E-2</v>
      </c>
      <c r="AM32" s="12">
        <f t="shared" si="25"/>
        <v>40.537998550017164</v>
      </c>
    </row>
    <row r="33" spans="1:39" hidden="1" outlineLevel="1" x14ac:dyDescent="0.25">
      <c r="A33" s="47" t="s">
        <v>41</v>
      </c>
      <c r="B33" s="48">
        <v>1476.2440052032955</v>
      </c>
      <c r="C33" s="48">
        <v>1566.4053883747692</v>
      </c>
      <c r="D33" s="48">
        <v>1636.804891871742</v>
      </c>
      <c r="E33" s="48">
        <v>1691.858702032943</v>
      </c>
      <c r="F33" s="48">
        <v>1742.7939278700369</v>
      </c>
      <c r="G33" s="48">
        <v>1783.8901811031583</v>
      </c>
      <c r="H33" s="48">
        <v>1648.4939639728798</v>
      </c>
      <c r="I33" s="48">
        <v>1358.2515075538263</v>
      </c>
      <c r="J33" s="48">
        <v>1415.0371160350153</v>
      </c>
      <c r="K33" s="48">
        <v>1412.6418846823149</v>
      </c>
      <c r="L33" s="48">
        <v>1420.3433841632723</v>
      </c>
      <c r="M33" s="48">
        <v>1528.2075427926054</v>
      </c>
      <c r="N33" s="48">
        <v>1610.1605965103295</v>
      </c>
      <c r="O33" s="48">
        <v>1631.9913947418349</v>
      </c>
      <c r="P33" s="48">
        <v>1340.5454230073749</v>
      </c>
      <c r="Q33" s="48">
        <v>1139.9008157076041</v>
      </c>
      <c r="R33" s="48">
        <v>1191.3427119488674</v>
      </c>
      <c r="S33" s="48">
        <v>709.15973069248855</v>
      </c>
      <c r="T33" s="48">
        <v>541.10970781237779</v>
      </c>
      <c r="U33" s="48">
        <v>342.34383782634109</v>
      </c>
      <c r="V33" s="48">
        <v>336.72052701883962</v>
      </c>
      <c r="W33" s="48">
        <v>450.18350022271824</v>
      </c>
      <c r="X33" s="48">
        <v>356.6509759445176</v>
      </c>
      <c r="Y33" s="48">
        <v>525.47088927375569</v>
      </c>
      <c r="Z33" s="48">
        <v>721.72063474715696</v>
      </c>
      <c r="AA33" s="48">
        <v>792.537952568744</v>
      </c>
      <c r="AB33" s="48">
        <v>803.18733060244085</v>
      </c>
      <c r="AC33" s="48">
        <v>756.02578439837566</v>
      </c>
      <c r="AD33" s="48">
        <v>713.96760321026545</v>
      </c>
      <c r="AE33" s="48">
        <v>664.63308625081095</v>
      </c>
      <c r="AF33" s="48">
        <v>643.7723715185648</v>
      </c>
      <c r="AG33" s="48">
        <v>586.32754333423713</v>
      </c>
      <c r="AH33" s="48">
        <v>627.81155731936576</v>
      </c>
      <c r="AI33" s="15">
        <f t="shared" si="22"/>
        <v>3.5688267788798203E-2</v>
      </c>
      <c r="AJ33" s="15">
        <f t="shared" ref="AJ33" si="28">(AH33-B33)/B33</f>
        <v>-0.57472372107420755</v>
      </c>
      <c r="AK33" s="6"/>
      <c r="AL33" s="17">
        <f t="shared" si="24"/>
        <v>7.0752285913814869E-2</v>
      </c>
      <c r="AM33" s="18">
        <f t="shared" si="25"/>
        <v>41.484013985128627</v>
      </c>
    </row>
    <row r="34" spans="1:39" hidden="1" outlineLevel="1" x14ac:dyDescent="0.25">
      <c r="A34" s="47" t="s">
        <v>42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2.4900959999999999</v>
      </c>
      <c r="N34" s="48">
        <v>3.809456</v>
      </c>
      <c r="O34" s="48">
        <v>5.298496000000001</v>
      </c>
      <c r="P34" s="48">
        <v>22.298192</v>
      </c>
      <c r="Q34" s="48">
        <v>30.391311999999999</v>
      </c>
      <c r="R34" s="48">
        <v>24.359216000000004</v>
      </c>
      <c r="S34" s="48">
        <v>24.078208</v>
      </c>
      <c r="T34" s="48">
        <v>31.763984000000008</v>
      </c>
      <c r="U34" s="48">
        <v>31.332112000000002</v>
      </c>
      <c r="V34" s="48">
        <v>31.929632000000002</v>
      </c>
      <c r="W34" s="48">
        <v>31.837680000000006</v>
      </c>
      <c r="X34" s="48">
        <v>28.954822400000001</v>
      </c>
      <c r="Y34" s="48">
        <v>29.267369599999999</v>
      </c>
      <c r="Z34" s="48">
        <v>27.261673600000002</v>
      </c>
      <c r="AA34" s="48">
        <v>26.894537600000003</v>
      </c>
      <c r="AB34" s="48">
        <v>26.463606400000003</v>
      </c>
      <c r="AC34" s="48">
        <v>30.662008703648002</v>
      </c>
      <c r="AD34" s="48">
        <v>30.254681222505177</v>
      </c>
      <c r="AE34" s="48">
        <v>32.89197525156942</v>
      </c>
      <c r="AF34" s="48">
        <v>32.416733959680002</v>
      </c>
      <c r="AG34" s="48">
        <v>33.263515960352457</v>
      </c>
      <c r="AH34" s="48">
        <v>33.852256629949039</v>
      </c>
      <c r="AI34" s="15">
        <f t="shared" si="22"/>
        <v>1.9243487727801888E-3</v>
      </c>
      <c r="AJ34" s="15"/>
      <c r="AK34" s="6"/>
      <c r="AL34" s="17">
        <f t="shared" si="24"/>
        <v>1.769929162925277E-2</v>
      </c>
      <c r="AM34" s="18">
        <f t="shared" si="25"/>
        <v>0.58874066959658222</v>
      </c>
    </row>
    <row r="35" spans="1:39" hidden="1" outlineLevel="1" x14ac:dyDescent="0.25">
      <c r="A35" s="47" t="s">
        <v>43</v>
      </c>
      <c r="B35" s="48">
        <v>1.1779349611935386</v>
      </c>
      <c r="C35" s="48">
        <v>1.2057842539705816</v>
      </c>
      <c r="D35" s="48">
        <v>1.2695622463787344</v>
      </c>
      <c r="E35" s="48">
        <v>1.3324574548748893</v>
      </c>
      <c r="F35" s="48">
        <v>1.3846005412257598</v>
      </c>
      <c r="G35" s="48">
        <v>1.4277152328069249</v>
      </c>
      <c r="H35" s="48">
        <v>1.4207752519495596</v>
      </c>
      <c r="I35" s="48">
        <v>1.3347369822182993</v>
      </c>
      <c r="J35" s="48">
        <v>1.2470279094229331</v>
      </c>
      <c r="K35" s="48">
        <v>1.7551463147289148</v>
      </c>
      <c r="L35" s="48">
        <v>1.9370612898135577</v>
      </c>
      <c r="M35" s="48">
        <v>2.4531643983209555</v>
      </c>
      <c r="N35" s="48">
        <v>5.1662822081664492</v>
      </c>
      <c r="O35" s="48">
        <v>6.7155622153360222</v>
      </c>
      <c r="P35" s="48">
        <v>4.0344038128801643</v>
      </c>
      <c r="Q35" s="48">
        <v>2.5988953145014158</v>
      </c>
      <c r="R35" s="48">
        <v>2.6893045184890765</v>
      </c>
      <c r="S35" s="48">
        <v>0.10223215731509611</v>
      </c>
      <c r="T35" s="48">
        <v>0.37857766303444418</v>
      </c>
      <c r="U35" s="48">
        <v>0.3845294244172312</v>
      </c>
      <c r="V35" s="48">
        <v>0.47333342247502797</v>
      </c>
      <c r="W35" s="48">
        <v>0.71233430442835366</v>
      </c>
      <c r="X35" s="48">
        <v>0.24030637516196035</v>
      </c>
      <c r="Y35" s="48">
        <v>0.15701558181070208</v>
      </c>
      <c r="Z35" s="48">
        <v>0.14752146077944381</v>
      </c>
      <c r="AA35" s="48">
        <v>0.15852450002021107</v>
      </c>
      <c r="AB35" s="48">
        <v>0.15024223644577753</v>
      </c>
      <c r="AC35" s="48">
        <v>0.159117169382678</v>
      </c>
      <c r="AD35" s="48">
        <v>0.18693369275639657</v>
      </c>
      <c r="AE35" s="48">
        <v>0.24937412962223801</v>
      </c>
      <c r="AF35" s="48">
        <v>0.14803042929423491</v>
      </c>
      <c r="AG35" s="48">
        <v>0.14544151290295301</v>
      </c>
      <c r="AH35" s="48">
        <v>6.5178387897159296E-2</v>
      </c>
      <c r="AI35" s="15">
        <f t="shared" si="22"/>
        <v>3.7050986624840089E-6</v>
      </c>
      <c r="AJ35" s="15">
        <f>(AH35-B35)/B35</f>
        <v>-0.94466724391037904</v>
      </c>
      <c r="AK35" s="6"/>
      <c r="AL35" s="17">
        <f t="shared" si="24"/>
        <v>-0.55185843026364778</v>
      </c>
      <c r="AM35" s="18">
        <f t="shared" si="25"/>
        <v>-8.0263125005793717E-2</v>
      </c>
    </row>
    <row r="36" spans="1:39" hidden="1" outlineLevel="1" x14ac:dyDescent="0.25">
      <c r="A36" s="47" t="s">
        <v>44</v>
      </c>
      <c r="B36" s="48">
        <v>68.431412680457285</v>
      </c>
      <c r="C36" s="48">
        <v>68.81985044426041</v>
      </c>
      <c r="D36" s="48">
        <v>69.382011630065975</v>
      </c>
      <c r="E36" s="48">
        <v>69.764593548183669</v>
      </c>
      <c r="F36" s="48">
        <v>69.994923478478995</v>
      </c>
      <c r="G36" s="48">
        <v>70.226395388325329</v>
      </c>
      <c r="H36" s="48">
        <v>69.860230577828744</v>
      </c>
      <c r="I36" s="48">
        <v>67.30152040053656</v>
      </c>
      <c r="J36" s="48">
        <v>75.598562675343885</v>
      </c>
      <c r="K36" s="48">
        <v>71.679207554564357</v>
      </c>
      <c r="L36" s="48">
        <v>69.941970144780214</v>
      </c>
      <c r="M36" s="48">
        <v>70.59377342833281</v>
      </c>
      <c r="N36" s="48">
        <v>72.988322605529277</v>
      </c>
      <c r="O36" s="48">
        <v>56.299820939675442</v>
      </c>
      <c r="P36" s="48">
        <v>54.054435632790678</v>
      </c>
      <c r="Q36" s="48">
        <v>55.264529272324481</v>
      </c>
      <c r="R36" s="48">
        <v>49.690622809191481</v>
      </c>
      <c r="S36" s="48">
        <v>49.498869300032538</v>
      </c>
      <c r="T36" s="48">
        <v>56.957903285438583</v>
      </c>
      <c r="U36" s="48">
        <v>57.631094519344487</v>
      </c>
      <c r="V36" s="48">
        <v>56.285577368887949</v>
      </c>
      <c r="W36" s="48">
        <v>56.072565982584713</v>
      </c>
      <c r="X36" s="48">
        <v>56.74127995457421</v>
      </c>
      <c r="Y36" s="48">
        <v>56.550825586905034</v>
      </c>
      <c r="Z36" s="48">
        <v>58.608031943951488</v>
      </c>
      <c r="AA36" s="48">
        <v>58.420098953641713</v>
      </c>
      <c r="AB36" s="48">
        <v>56.476842288567326</v>
      </c>
      <c r="AC36" s="48">
        <v>57.118032250463457</v>
      </c>
      <c r="AD36" s="48">
        <v>56.715375084748715</v>
      </c>
      <c r="AE36" s="48">
        <v>57.282136118282899</v>
      </c>
      <c r="AF36" s="48">
        <v>59.520202573345109</v>
      </c>
      <c r="AG36" s="48">
        <v>60.141902944213506</v>
      </c>
      <c r="AH36" s="48">
        <v>58.687409964511261</v>
      </c>
      <c r="AI36" s="15">
        <f t="shared" si="22"/>
        <v>3.3361157153388001E-3</v>
      </c>
      <c r="AJ36" s="15">
        <f>(AH36-B36)/B36</f>
        <v>-0.14239078712938402</v>
      </c>
      <c r="AK36" s="6"/>
      <c r="AL36" s="17">
        <f t="shared" si="24"/>
        <v>-2.4184352481354057E-2</v>
      </c>
      <c r="AM36" s="18">
        <f t="shared" si="25"/>
        <v>-1.4544929797022448</v>
      </c>
    </row>
    <row r="37" spans="1:39" collapsed="1" x14ac:dyDescent="0.25">
      <c r="A37" s="49" t="s">
        <v>45</v>
      </c>
      <c r="B37" s="46">
        <f>SUM(B38:B45)</f>
        <v>506.73335788526754</v>
      </c>
      <c r="C37" s="46">
        <f t="shared" ref="C37:AH37" si="29">SUM(C38:C45)</f>
        <v>479.0928751749658</v>
      </c>
      <c r="D37" s="46">
        <f t="shared" si="29"/>
        <v>446.5945827581823</v>
      </c>
      <c r="E37" s="46">
        <f t="shared" si="29"/>
        <v>517.42372369624889</v>
      </c>
      <c r="F37" s="46">
        <f t="shared" si="29"/>
        <v>493.21635097161311</v>
      </c>
      <c r="G37" s="46">
        <f t="shared" si="29"/>
        <v>507.2825045661254</v>
      </c>
      <c r="H37" s="46">
        <f t="shared" si="29"/>
        <v>550.51211438776897</v>
      </c>
      <c r="I37" s="46">
        <f t="shared" si="29"/>
        <v>463.67939663383913</v>
      </c>
      <c r="J37" s="46">
        <f t="shared" si="29"/>
        <v>440.16993692770086</v>
      </c>
      <c r="K37" s="46">
        <f t="shared" si="29"/>
        <v>417.27073103487749</v>
      </c>
      <c r="L37" s="46">
        <f t="shared" si="29"/>
        <v>492.85680181326984</v>
      </c>
      <c r="M37" s="46">
        <f t="shared" si="29"/>
        <v>729.971676971845</v>
      </c>
      <c r="N37" s="46">
        <f t="shared" si="29"/>
        <v>438.8973511235219</v>
      </c>
      <c r="O37" s="46">
        <f t="shared" si="29"/>
        <v>665.87587326509765</v>
      </c>
      <c r="P37" s="46">
        <f t="shared" si="29"/>
        <v>546.53677931189088</v>
      </c>
      <c r="Q37" s="46">
        <f t="shared" si="29"/>
        <v>543.09804274968906</v>
      </c>
      <c r="R37" s="46">
        <f t="shared" si="29"/>
        <v>520.30315455795403</v>
      </c>
      <c r="S37" s="46">
        <f t="shared" si="29"/>
        <v>499.10302796751159</v>
      </c>
      <c r="T37" s="46">
        <f t="shared" si="29"/>
        <v>474.6560468686742</v>
      </c>
      <c r="U37" s="46">
        <f t="shared" si="29"/>
        <v>483.17662738326942</v>
      </c>
      <c r="V37" s="46">
        <f t="shared" si="29"/>
        <v>845.28231390859401</v>
      </c>
      <c r="W37" s="46">
        <f t="shared" si="29"/>
        <v>632.21800417615952</v>
      </c>
      <c r="X37" s="46">
        <f t="shared" si="29"/>
        <v>503.27802087058581</v>
      </c>
      <c r="Y37" s="46">
        <f t="shared" si="29"/>
        <v>609.71927644277025</v>
      </c>
      <c r="Z37" s="46">
        <f t="shared" si="29"/>
        <v>634.42286611146301</v>
      </c>
      <c r="AA37" s="46">
        <f t="shared" si="29"/>
        <v>573.97506818526608</v>
      </c>
      <c r="AB37" s="46">
        <f t="shared" si="29"/>
        <v>547.36782435636314</v>
      </c>
      <c r="AC37" s="46">
        <f t="shared" si="29"/>
        <v>835.66064221038459</v>
      </c>
      <c r="AD37" s="46">
        <f t="shared" si="29"/>
        <v>620.12898214849702</v>
      </c>
      <c r="AE37" s="46">
        <f t="shared" si="29"/>
        <v>605.36740614176688</v>
      </c>
      <c r="AF37" s="46">
        <f t="shared" si="29"/>
        <v>632.39091719245846</v>
      </c>
      <c r="AG37" s="46">
        <f t="shared" si="29"/>
        <v>626.30155576006655</v>
      </c>
      <c r="AH37" s="46">
        <f t="shared" si="29"/>
        <v>588.00083853321121</v>
      </c>
      <c r="AI37" s="9">
        <f>AH37/$AH$48</f>
        <v>3.2344098989064027E-2</v>
      </c>
      <c r="AJ37" s="9">
        <f>(AH37-B37)/B37</f>
        <v>0.16037523360825184</v>
      </c>
      <c r="AK37" s="52"/>
      <c r="AL37" s="11">
        <f t="shared" si="24"/>
        <v>-6.1153795443433613E-2</v>
      </c>
      <c r="AM37" s="12">
        <f t="shared" si="25"/>
        <v>-38.30071722685534</v>
      </c>
    </row>
    <row r="38" spans="1:39" hidden="1" outlineLevel="1" x14ac:dyDescent="0.25">
      <c r="A38" s="47" t="s">
        <v>46</v>
      </c>
      <c r="B38" s="48">
        <v>57.239525456519004</v>
      </c>
      <c r="C38" s="48">
        <v>54.425898336162916</v>
      </c>
      <c r="D38" s="48">
        <v>53.126474502926719</v>
      </c>
      <c r="E38" s="48">
        <v>60.185224762909122</v>
      </c>
      <c r="F38" s="48">
        <v>63.88919689145056</v>
      </c>
      <c r="G38" s="48">
        <v>71.85046705453037</v>
      </c>
      <c r="H38" s="48">
        <v>83.69946378687041</v>
      </c>
      <c r="I38" s="48">
        <v>67.354070025343916</v>
      </c>
      <c r="J38" s="48">
        <v>63.413263741518314</v>
      </c>
      <c r="K38" s="48">
        <v>63.307375344043038</v>
      </c>
      <c r="L38" s="48">
        <v>70.98928895161572</v>
      </c>
      <c r="M38" s="48">
        <v>85.102993011865649</v>
      </c>
      <c r="N38" s="48">
        <v>67.234318962329965</v>
      </c>
      <c r="O38" s="48">
        <v>86.704016736459636</v>
      </c>
      <c r="P38" s="48">
        <v>82.290096287554121</v>
      </c>
      <c r="Q38" s="48">
        <v>71.347826424361202</v>
      </c>
      <c r="R38" s="48">
        <v>79.922935832036359</v>
      </c>
      <c r="S38" s="48">
        <v>83.147756008182881</v>
      </c>
      <c r="T38" s="48">
        <v>80.310625009979276</v>
      </c>
      <c r="U38" s="48">
        <v>72.504032995683801</v>
      </c>
      <c r="V38" s="48">
        <v>107.44810711816272</v>
      </c>
      <c r="W38" s="48">
        <v>109.30289563550643</v>
      </c>
      <c r="X38" s="48">
        <v>71.985841049970958</v>
      </c>
      <c r="Y38" s="48">
        <v>80.903494970132527</v>
      </c>
      <c r="Z38" s="48">
        <v>79.838273040362196</v>
      </c>
      <c r="AA38" s="48">
        <v>76.654931881523524</v>
      </c>
      <c r="AB38" s="48">
        <v>73.391704563846758</v>
      </c>
      <c r="AC38" s="48">
        <v>123.86393635000476</v>
      </c>
      <c r="AD38" s="48">
        <v>86.852863210203438</v>
      </c>
      <c r="AE38" s="48">
        <v>75.896609295905435</v>
      </c>
      <c r="AF38" s="48">
        <v>82.322161773344646</v>
      </c>
      <c r="AG38" s="48">
        <v>77.068523369052883</v>
      </c>
      <c r="AH38" s="48"/>
      <c r="AI38" s="15">
        <f>AH38/$AH$48</f>
        <v>0</v>
      </c>
      <c r="AJ38" s="15">
        <f>(AH38-B38)/B38</f>
        <v>-1</v>
      </c>
      <c r="AK38" s="53"/>
      <c r="AL38" s="17">
        <f t="shared" si="24"/>
        <v>-1</v>
      </c>
      <c r="AM38" s="18">
        <f>AH38-AG38</f>
        <v>-77.068523369052883</v>
      </c>
    </row>
    <row r="39" spans="1:39" hidden="1" outlineLevel="1" x14ac:dyDescent="0.25">
      <c r="A39" s="47" t="s">
        <v>47</v>
      </c>
      <c r="B39" s="48">
        <v>5.3338383710359996E-2</v>
      </c>
      <c r="C39" s="48">
        <v>3.4279166909120001E-2</v>
      </c>
      <c r="D39" s="48">
        <v>2.2034648489000001E-2</v>
      </c>
      <c r="E39" s="48">
        <v>4.4425800314000001E-2</v>
      </c>
      <c r="F39" s="48">
        <v>5.100740036056E-2</v>
      </c>
      <c r="G39" s="48">
        <v>6.9655267159240003E-2</v>
      </c>
      <c r="H39" s="48">
        <v>7.7470917214320006E-2</v>
      </c>
      <c r="I39" s="48">
        <v>4.2369050299519997E-2</v>
      </c>
      <c r="J39" s="48">
        <v>2.2350016824799999E-2</v>
      </c>
      <c r="K39" s="48">
        <v>1.8236516795560001E-2</v>
      </c>
      <c r="L39" s="48">
        <v>4.5796966990599999E-2</v>
      </c>
      <c r="M39" s="48">
        <v>0.40279680000000001</v>
      </c>
      <c r="N39" s="48">
        <v>4.04838E-2</v>
      </c>
      <c r="O39" s="48">
        <v>0.20390400000011999</v>
      </c>
      <c r="P39" s="48">
        <v>0.44352000000000003</v>
      </c>
      <c r="Q39" s="48">
        <v>9.3420000000039999E-2</v>
      </c>
      <c r="R39" s="48">
        <v>1.7279999999920002E-2</v>
      </c>
      <c r="S39" s="48" t="s">
        <v>62</v>
      </c>
      <c r="T39" s="48">
        <v>1.6544303999720001E-2</v>
      </c>
      <c r="U39" s="48">
        <v>9.3429503997199993E-3</v>
      </c>
      <c r="V39" s="48">
        <v>1.6124127157600001E-2</v>
      </c>
      <c r="W39" s="48" t="s">
        <v>62</v>
      </c>
      <c r="X39" s="48">
        <v>2.6116363635599999E-3</v>
      </c>
      <c r="Y39" s="48" t="s">
        <v>62</v>
      </c>
      <c r="Z39" s="48" t="s">
        <v>62</v>
      </c>
      <c r="AA39" s="48" t="s">
        <v>62</v>
      </c>
      <c r="AB39" s="48" t="s">
        <v>62</v>
      </c>
      <c r="AC39" s="48" t="s">
        <v>62</v>
      </c>
      <c r="AD39" s="48">
        <v>2.160000000004E-2</v>
      </c>
      <c r="AE39" s="48">
        <v>1.2095999999999999E-2</v>
      </c>
      <c r="AF39" s="48">
        <v>4.3200000001199996E-3</v>
      </c>
      <c r="AG39" s="48">
        <v>1.7279999999920002E-2</v>
      </c>
      <c r="AH39" s="48">
        <v>8.6399999999999991E-2</v>
      </c>
      <c r="AI39" s="15">
        <f t="shared" ref="AI39:AI41" si="30">AH39/$AH$48</f>
        <v>4.7525955228672555E-6</v>
      </c>
      <c r="AJ39" s="15">
        <f t="shared" ref="AJ39:AJ41" si="31">(AH39-B39)/B39</f>
        <v>0.619846609323079</v>
      </c>
      <c r="AK39" s="53"/>
      <c r="AL39" s="17">
        <f t="shared" si="24"/>
        <v>4.0000000000231477</v>
      </c>
      <c r="AM39" s="18">
        <f t="shared" si="25"/>
        <v>6.9120000000079992E-2</v>
      </c>
    </row>
    <row r="40" spans="1:39" hidden="1" outlineLevel="1" x14ac:dyDescent="0.25">
      <c r="A40" s="47" t="s">
        <v>48</v>
      </c>
      <c r="B40" s="48">
        <v>302.26320095857596</v>
      </c>
      <c r="C40" s="48">
        <v>304.41139619136959</v>
      </c>
      <c r="D40" s="48">
        <v>290.23927351986026</v>
      </c>
      <c r="E40" s="48">
        <v>320.90730436602712</v>
      </c>
      <c r="F40" s="48">
        <v>284.55162601200414</v>
      </c>
      <c r="G40" s="48">
        <v>261.73736864583782</v>
      </c>
      <c r="H40" s="48">
        <v>280.41521677583205</v>
      </c>
      <c r="I40" s="48">
        <v>255.82156402158469</v>
      </c>
      <c r="J40" s="48">
        <v>262.56102147863982</v>
      </c>
      <c r="K40" s="48">
        <v>246.09273922458627</v>
      </c>
      <c r="L40" s="48">
        <v>272.71308015189169</v>
      </c>
      <c r="M40" s="48">
        <v>315.94407742568023</v>
      </c>
      <c r="N40" s="48">
        <v>256.97535934692075</v>
      </c>
      <c r="O40" s="48">
        <v>284.69447153892389</v>
      </c>
      <c r="P40" s="48">
        <v>277.83080688580304</v>
      </c>
      <c r="Q40" s="48">
        <v>274.60808440007099</v>
      </c>
      <c r="R40" s="48">
        <v>269.79812269868921</v>
      </c>
      <c r="S40" s="48">
        <v>271.48595740724613</v>
      </c>
      <c r="T40" s="48">
        <v>264.63411014020988</v>
      </c>
      <c r="U40" s="48">
        <v>267.06770004141583</v>
      </c>
      <c r="V40" s="48">
        <v>346.32829789278253</v>
      </c>
      <c r="W40" s="48">
        <v>282.29948169212889</v>
      </c>
      <c r="X40" s="48">
        <v>271.61636007307817</v>
      </c>
      <c r="Y40" s="48">
        <v>284.22868310168974</v>
      </c>
      <c r="Z40" s="48">
        <v>288.16467293250309</v>
      </c>
      <c r="AA40" s="48">
        <v>273.05136927620435</v>
      </c>
      <c r="AB40" s="48">
        <v>272.78064907219675</v>
      </c>
      <c r="AC40" s="48">
        <v>311.75775808321566</v>
      </c>
      <c r="AD40" s="48">
        <v>287.08816115167104</v>
      </c>
      <c r="AE40" s="48">
        <v>283.18207096803764</v>
      </c>
      <c r="AF40" s="48">
        <v>309.78465421954178</v>
      </c>
      <c r="AG40" s="48">
        <v>277.90420156980213</v>
      </c>
      <c r="AH40" s="48">
        <v>288.73194796633476</v>
      </c>
      <c r="AI40" s="15">
        <f t="shared" si="30"/>
        <v>1.5882247259416019E-2</v>
      </c>
      <c r="AJ40" s="15">
        <f t="shared" si="31"/>
        <v>-4.4766458336076495E-2</v>
      </c>
      <c r="AK40" s="53"/>
      <c r="AL40" s="17">
        <f t="shared" si="24"/>
        <v>3.8962154351642617E-2</v>
      </c>
      <c r="AM40" s="18">
        <f t="shared" si="25"/>
        <v>10.827746396532632</v>
      </c>
    </row>
    <row r="41" spans="1:39" hidden="1" outlineLevel="1" x14ac:dyDescent="0.25">
      <c r="A41" s="47" t="s">
        <v>49</v>
      </c>
      <c r="B41" s="48">
        <v>147.17729308646224</v>
      </c>
      <c r="C41" s="48">
        <v>120.22130148052416</v>
      </c>
      <c r="D41" s="48">
        <v>103.20680008690631</v>
      </c>
      <c r="E41" s="48">
        <v>136.28676876699865</v>
      </c>
      <c r="F41" s="48">
        <v>144.72452066779786</v>
      </c>
      <c r="G41" s="48">
        <v>173.62501359859795</v>
      </c>
      <c r="H41" s="48">
        <v>186.31996290785219</v>
      </c>
      <c r="I41" s="48">
        <v>140.46139353661098</v>
      </c>
      <c r="J41" s="48">
        <v>114.17330169071793</v>
      </c>
      <c r="K41" s="48">
        <v>107.8523799494526</v>
      </c>
      <c r="L41" s="48">
        <v>149.10863574277187</v>
      </c>
      <c r="M41" s="48">
        <v>328.52180973429915</v>
      </c>
      <c r="N41" s="48">
        <v>114.64718901427121</v>
      </c>
      <c r="O41" s="48">
        <v>294.27348098971396</v>
      </c>
      <c r="P41" s="48">
        <v>185.97235613853374</v>
      </c>
      <c r="Q41" s="48">
        <v>197.04871192525678</v>
      </c>
      <c r="R41" s="48">
        <v>170.56481602722855</v>
      </c>
      <c r="S41" s="48">
        <v>144.46931455208252</v>
      </c>
      <c r="T41" s="48">
        <v>129.69476741448528</v>
      </c>
      <c r="U41" s="48">
        <v>143.59555139577003</v>
      </c>
      <c r="V41" s="48">
        <v>391.48978477049116</v>
      </c>
      <c r="W41" s="48">
        <v>240.61562684852419</v>
      </c>
      <c r="X41" s="48">
        <v>159.67320811117312</v>
      </c>
      <c r="Y41" s="48">
        <v>244.5870983709479</v>
      </c>
      <c r="Z41" s="48">
        <v>266.41992013859766</v>
      </c>
      <c r="AA41" s="48">
        <v>224.26876702753825</v>
      </c>
      <c r="AB41" s="48">
        <v>201.19547072031961</v>
      </c>
      <c r="AC41" s="48">
        <v>400.03894777716408</v>
      </c>
      <c r="AD41" s="48">
        <v>246.16635778662254</v>
      </c>
      <c r="AE41" s="48">
        <v>246.27662987782372</v>
      </c>
      <c r="AF41" s="48">
        <v>240.27978119957194</v>
      </c>
      <c r="AG41" s="48">
        <v>271.3115508212116</v>
      </c>
      <c r="AH41" s="48">
        <v>299.18249056687648</v>
      </c>
      <c r="AI41" s="15">
        <f t="shared" si="30"/>
        <v>1.6457099134125141E-2</v>
      </c>
      <c r="AJ41" s="15">
        <f t="shared" si="31"/>
        <v>1.0328033237512784</v>
      </c>
      <c r="AK41" s="53"/>
      <c r="AL41" s="17">
        <f t="shared" si="24"/>
        <v>0.10272669800200002</v>
      </c>
      <c r="AM41" s="18">
        <f t="shared" si="25"/>
        <v>27.870939745664884</v>
      </c>
    </row>
    <row r="42" spans="1:39" hidden="1" outlineLevel="1" x14ac:dyDescent="0.25">
      <c r="A42" s="47" t="s">
        <v>50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15"/>
      <c r="AJ42" s="15"/>
      <c r="AK42" s="53"/>
      <c r="AL42" s="17"/>
      <c r="AM42" s="18"/>
    </row>
    <row r="43" spans="1:39" hidden="1" outlineLevel="1" x14ac:dyDescent="0.25">
      <c r="A43" s="47" t="s">
        <v>51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15"/>
      <c r="AJ43" s="15"/>
      <c r="AK43" s="53"/>
      <c r="AL43" s="17"/>
      <c r="AM43" s="18"/>
    </row>
    <row r="44" spans="1:39" hidden="1" outlineLevel="1" x14ac:dyDescent="0.25">
      <c r="A44" s="47" t="s">
        <v>52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15"/>
      <c r="AJ44" s="15"/>
      <c r="AK44" s="53"/>
      <c r="AL44" s="17"/>
      <c r="AM44" s="18"/>
    </row>
    <row r="45" spans="1:39" hidden="1" outlineLevel="1" x14ac:dyDescent="0.25">
      <c r="A45" s="47" t="s">
        <v>53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7"/>
      <c r="AJ45" s="47"/>
      <c r="AK45" s="53"/>
      <c r="AL45" s="17"/>
      <c r="AM45" s="18"/>
    </row>
    <row r="46" spans="1:39" x14ac:dyDescent="0.25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31"/>
      <c r="U46" s="54"/>
      <c r="V46" s="54"/>
      <c r="W46" s="54"/>
      <c r="X46" s="54"/>
      <c r="Y46" s="54"/>
      <c r="Z46" s="31"/>
      <c r="AA46" s="31"/>
      <c r="AB46" s="31"/>
      <c r="AC46" s="31"/>
      <c r="AD46" s="31"/>
      <c r="AE46" s="31"/>
      <c r="AF46" s="31"/>
      <c r="AG46" s="31"/>
      <c r="AH46" s="31"/>
      <c r="AI46" s="27"/>
      <c r="AJ46" s="6"/>
      <c r="AK46" s="6"/>
      <c r="AL46" s="16"/>
      <c r="AM46" s="20"/>
    </row>
    <row r="47" spans="1:39" x14ac:dyDescent="0.25">
      <c r="A47" s="56" t="s">
        <v>54</v>
      </c>
      <c r="B47" s="57">
        <f t="shared" ref="B47:AA47" si="32">SUM(B2,B7,B8,B9,B10,B11,B17,B23,B24,B32)</f>
        <v>16138.01523122821</v>
      </c>
      <c r="C47" s="57">
        <f t="shared" si="32"/>
        <v>16513.936776220995</v>
      </c>
      <c r="D47" s="57">
        <f t="shared" si="32"/>
        <v>16777.852534072998</v>
      </c>
      <c r="E47" s="57">
        <f t="shared" si="32"/>
        <v>16959.071134321151</v>
      </c>
      <c r="F47" s="57">
        <f t="shared" si="32"/>
        <v>16973.712979957916</v>
      </c>
      <c r="G47" s="57">
        <f t="shared" si="32"/>
        <v>17100.701646591351</v>
      </c>
      <c r="H47" s="57">
        <f t="shared" si="32"/>
        <v>17458.093601908302</v>
      </c>
      <c r="I47" s="57">
        <f t="shared" si="32"/>
        <v>17543.718739216489</v>
      </c>
      <c r="J47" s="57">
        <f t="shared" si="32"/>
        <v>17937.294958798779</v>
      </c>
      <c r="K47" s="57">
        <f t="shared" si="32"/>
        <v>17473.904097544371</v>
      </c>
      <c r="L47" s="57">
        <f t="shared" si="32"/>
        <v>16885.581334757771</v>
      </c>
      <c r="M47" s="57">
        <f t="shared" si="32"/>
        <v>17010.877712792462</v>
      </c>
      <c r="N47" s="57">
        <f t="shared" si="32"/>
        <v>16976.729622464598</v>
      </c>
      <c r="O47" s="57">
        <f t="shared" si="32"/>
        <v>17729.183815938326</v>
      </c>
      <c r="P47" s="57">
        <f t="shared" si="32"/>
        <v>16622.597664765712</v>
      </c>
      <c r="Q47" s="57">
        <f t="shared" si="32"/>
        <v>16343.606081440048</v>
      </c>
      <c r="R47" s="57">
        <f t="shared" si="32"/>
        <v>16467.446905987497</v>
      </c>
      <c r="S47" s="57">
        <f t="shared" si="32"/>
        <v>15488.361104348603</v>
      </c>
      <c r="T47" s="57">
        <f t="shared" si="32"/>
        <v>15314.41282294675</v>
      </c>
      <c r="U47" s="57">
        <f t="shared" si="32"/>
        <v>14878.406719609462</v>
      </c>
      <c r="V47" s="57">
        <f t="shared" si="32"/>
        <v>14560.59134222496</v>
      </c>
      <c r="W47" s="57">
        <f t="shared" si="32"/>
        <v>14514.538642763055</v>
      </c>
      <c r="X47" s="57">
        <f t="shared" si="32"/>
        <v>15248.069994714006</v>
      </c>
      <c r="Y47" s="57">
        <f t="shared" si="32"/>
        <v>15554.556321843138</v>
      </c>
      <c r="Z47" s="57">
        <f t="shared" si="32"/>
        <v>15638.749679251698</v>
      </c>
      <c r="AA47" s="57">
        <f t="shared" si="32"/>
        <v>16211.872062465105</v>
      </c>
      <c r="AB47" s="57">
        <f>SUM(AB2,AB7,AB8,AB9,AB10,AB11,AB17,AB23,AB24,AB32)</f>
        <v>16649.725465046344</v>
      </c>
      <c r="AC47" s="57">
        <f>SUM(AC2,AC7,AC8,AC9,AC10,AC11,AC17,AC23,AC24,AC32)</f>
        <v>17129.266074175212</v>
      </c>
      <c r="AD47" s="57">
        <f t="shared" ref="AD47:AH47" si="33">SUM(AD2,AD7,AD8,AD9,AD10,AD11,AD17,AD23,AD24,AD32)</f>
        <v>17481.445978262273</v>
      </c>
      <c r="AE47" s="57">
        <f t="shared" si="33"/>
        <v>16965.39080423817</v>
      </c>
      <c r="AF47" s="57">
        <f t="shared" si="33"/>
        <v>17191.671964174711</v>
      </c>
      <c r="AG47" s="57">
        <f t="shared" si="33"/>
        <v>17518.291700266007</v>
      </c>
      <c r="AH47" s="57">
        <f t="shared" si="33"/>
        <v>17591.539074822304</v>
      </c>
      <c r="AI47" s="9">
        <f>AF47/$AF$47</f>
        <v>1</v>
      </c>
      <c r="AJ47" s="9">
        <f>(AH47-B47)/B47</f>
        <v>9.006831526478061E-2</v>
      </c>
      <c r="AK47" s="6"/>
      <c r="AL47" s="11">
        <f>(AH47-AG47)/AG47</f>
        <v>4.1811939091746225E-3</v>
      </c>
      <c r="AM47" s="12">
        <f t="shared" ref="AM47" si="34">AF47-AE47</f>
        <v>226.28115993654137</v>
      </c>
    </row>
    <row r="48" spans="1:39" x14ac:dyDescent="0.25">
      <c r="A48" s="56" t="s">
        <v>55</v>
      </c>
      <c r="B48" s="57">
        <f>SUM(B2,B7,B8,B9,B10,B11,B17,B23,B24,B32,B37)</f>
        <v>16644.748589113478</v>
      </c>
      <c r="C48" s="57">
        <f t="shared" ref="C48:AH48" si="35">SUM(C2,C7,C8,C9,C10,C11,C17,C23,C24,C32,C37)</f>
        <v>16993.029651395962</v>
      </c>
      <c r="D48" s="57">
        <f t="shared" si="35"/>
        <v>17224.447116831179</v>
      </c>
      <c r="E48" s="57">
        <f t="shared" si="35"/>
        <v>17476.494858017399</v>
      </c>
      <c r="F48" s="57">
        <f t="shared" si="35"/>
        <v>17466.929330929528</v>
      </c>
      <c r="G48" s="57">
        <f t="shared" si="35"/>
        <v>17607.984151157478</v>
      </c>
      <c r="H48" s="57">
        <f t="shared" si="35"/>
        <v>18008.605716296071</v>
      </c>
      <c r="I48" s="57">
        <f t="shared" si="35"/>
        <v>18007.39813585033</v>
      </c>
      <c r="J48" s="57">
        <f t="shared" si="35"/>
        <v>18377.46489572648</v>
      </c>
      <c r="K48" s="57">
        <f t="shared" si="35"/>
        <v>17891.174828579249</v>
      </c>
      <c r="L48" s="57">
        <f t="shared" si="35"/>
        <v>17378.43813657104</v>
      </c>
      <c r="M48" s="57">
        <f t="shared" si="35"/>
        <v>17740.849389764306</v>
      </c>
      <c r="N48" s="57">
        <f t="shared" si="35"/>
        <v>17415.626973588121</v>
      </c>
      <c r="O48" s="57">
        <f t="shared" si="35"/>
        <v>18395.059689203423</v>
      </c>
      <c r="P48" s="57">
        <f t="shared" si="35"/>
        <v>17169.134444077601</v>
      </c>
      <c r="Q48" s="57">
        <f t="shared" si="35"/>
        <v>16886.704124189739</v>
      </c>
      <c r="R48" s="57">
        <f t="shared" si="35"/>
        <v>16987.750060545452</v>
      </c>
      <c r="S48" s="57">
        <f t="shared" si="35"/>
        <v>15987.464132316116</v>
      </c>
      <c r="T48" s="57">
        <f t="shared" si="35"/>
        <v>15789.068869815424</v>
      </c>
      <c r="U48" s="57">
        <f t="shared" si="35"/>
        <v>15361.583346992731</v>
      </c>
      <c r="V48" s="57">
        <f t="shared" si="35"/>
        <v>15405.873656133554</v>
      </c>
      <c r="W48" s="57">
        <f t="shared" si="35"/>
        <v>15146.756646939215</v>
      </c>
      <c r="X48" s="57">
        <f t="shared" si="35"/>
        <v>15751.348015584592</v>
      </c>
      <c r="Y48" s="57">
        <f t="shared" si="35"/>
        <v>16164.275598285909</v>
      </c>
      <c r="Z48" s="57">
        <f t="shared" si="35"/>
        <v>16273.172545363161</v>
      </c>
      <c r="AA48" s="57">
        <f t="shared" si="35"/>
        <v>16785.847130650371</v>
      </c>
      <c r="AB48" s="57">
        <f t="shared" si="35"/>
        <v>17197.093289402706</v>
      </c>
      <c r="AC48" s="57">
        <f t="shared" si="35"/>
        <v>17964.926716385595</v>
      </c>
      <c r="AD48" s="57">
        <f t="shared" si="35"/>
        <v>18101.57496041077</v>
      </c>
      <c r="AE48" s="57">
        <f t="shared" si="35"/>
        <v>17570.758210379936</v>
      </c>
      <c r="AF48" s="57">
        <f t="shared" si="35"/>
        <v>17824.062881367168</v>
      </c>
      <c r="AG48" s="57">
        <f t="shared" si="35"/>
        <v>18144.593256026074</v>
      </c>
      <c r="AH48" s="57">
        <f t="shared" si="35"/>
        <v>18179.539913355515</v>
      </c>
      <c r="AI48" s="9">
        <f>AF48/$AF$48</f>
        <v>1</v>
      </c>
      <c r="AJ48" s="9">
        <f>(AH48-B48)/B48</f>
        <v>9.220874175569517E-2</v>
      </c>
      <c r="AK48" s="6"/>
      <c r="AL48" s="11">
        <f>(AH48-AG48)/AG48</f>
        <v>1.9260094087716708E-3</v>
      </c>
      <c r="AM48" s="12">
        <f>AH48-AG48</f>
        <v>34.946657329441223</v>
      </c>
    </row>
    <row r="49" spans="26:39" x14ac:dyDescent="0.25">
      <c r="Z49" s="62"/>
      <c r="AA49" s="62"/>
      <c r="AB49" s="62"/>
      <c r="AC49" s="62"/>
      <c r="AD49" s="62"/>
      <c r="AE49" s="62"/>
      <c r="AF49" s="62"/>
      <c r="AG49" s="62"/>
      <c r="AH49" s="62"/>
      <c r="AJ49" s="6"/>
      <c r="AK49" s="6"/>
      <c r="AL49" s="6"/>
      <c r="AM49" s="35"/>
    </row>
    <row r="50" spans="26:39" x14ac:dyDescent="0.25">
      <c r="Z50" s="62"/>
      <c r="AA50" s="62"/>
      <c r="AB50" s="62"/>
      <c r="AC50" s="62"/>
      <c r="AD50" s="62"/>
      <c r="AE50" s="62"/>
      <c r="AF50" s="62"/>
      <c r="AG50" s="62"/>
      <c r="AH50" s="62"/>
      <c r="AI50" s="63"/>
      <c r="AK50" s="63"/>
    </row>
    <row r="51" spans="26:39" x14ac:dyDescent="0.25">
      <c r="Z51" s="62"/>
      <c r="AA51" s="62"/>
      <c r="AB51" s="62"/>
      <c r="AC51" s="62"/>
      <c r="AD51" s="62"/>
      <c r="AE51" s="62"/>
      <c r="AF51" s="62"/>
      <c r="AG51" s="62"/>
      <c r="AH51" s="62"/>
      <c r="AI51" s="63"/>
    </row>
    <row r="52" spans="26:39" x14ac:dyDescent="0.25">
      <c r="Z52" s="62"/>
      <c r="AA52" s="62"/>
      <c r="AB52" s="62"/>
      <c r="AC52" s="62"/>
      <c r="AD52" s="62"/>
      <c r="AE52" s="62"/>
      <c r="AF52" s="62"/>
      <c r="AG52" s="62"/>
      <c r="AH52" s="62"/>
      <c r="AI52" s="64"/>
      <c r="AJ52" s="64"/>
      <c r="AM52" s="50"/>
    </row>
    <row r="53" spans="26:39" x14ac:dyDescent="0.25">
      <c r="Z53" s="62"/>
      <c r="AA53" s="62"/>
      <c r="AB53" s="62"/>
      <c r="AC53" s="62"/>
      <c r="AD53" s="62"/>
      <c r="AE53" s="62"/>
      <c r="AF53" s="62"/>
      <c r="AG53" s="62"/>
      <c r="AH53" s="62"/>
      <c r="AI53" s="63"/>
      <c r="AM53" s="50"/>
    </row>
    <row r="54" spans="26:39" x14ac:dyDescent="0.25">
      <c r="Z54" s="62"/>
      <c r="AA54" s="62"/>
      <c r="AB54" s="62"/>
      <c r="AC54" s="62"/>
      <c r="AD54" s="62"/>
      <c r="AE54" s="62"/>
      <c r="AF54" s="62"/>
      <c r="AG54" s="62"/>
      <c r="AH54" s="62"/>
      <c r="AI54" s="63"/>
      <c r="AM54" s="50"/>
    </row>
    <row r="55" spans="26:39" x14ac:dyDescent="0.25">
      <c r="Z55" s="62"/>
      <c r="AA55" s="62"/>
      <c r="AB55" s="62"/>
      <c r="AC55" s="62"/>
      <c r="AD55" s="62"/>
      <c r="AE55" s="62"/>
      <c r="AF55" s="62"/>
      <c r="AG55" s="62"/>
      <c r="AH55" s="62"/>
      <c r="AI55" s="63"/>
      <c r="AM55" s="50"/>
    </row>
    <row r="56" spans="26:39" x14ac:dyDescent="0.25">
      <c r="Z56" s="62"/>
      <c r="AA56" s="62"/>
      <c r="AB56" s="62"/>
      <c r="AC56" s="62"/>
      <c r="AD56" s="62"/>
      <c r="AE56" s="62"/>
      <c r="AF56" s="62"/>
      <c r="AG56" s="62"/>
      <c r="AH56" s="62"/>
      <c r="AI56" s="63"/>
      <c r="AM56" s="50"/>
    </row>
    <row r="57" spans="26:39" x14ac:dyDescent="0.25">
      <c r="Z57" s="62"/>
      <c r="AA57" s="62"/>
      <c r="AB57" s="62"/>
      <c r="AC57" s="62"/>
      <c r="AD57" s="62"/>
      <c r="AE57" s="62"/>
      <c r="AF57" s="62"/>
      <c r="AG57" s="62"/>
      <c r="AH57" s="62"/>
      <c r="AI57" s="63"/>
      <c r="AM57" s="50"/>
    </row>
    <row r="58" spans="26:39" x14ac:dyDescent="0.25">
      <c r="Z58" s="62"/>
      <c r="AA58" s="62"/>
      <c r="AB58" s="62"/>
      <c r="AC58" s="62"/>
      <c r="AD58" s="62"/>
      <c r="AE58" s="62"/>
      <c r="AF58" s="62"/>
      <c r="AG58" s="62"/>
      <c r="AH58" s="62"/>
      <c r="AI58" s="63"/>
      <c r="AL58" s="62"/>
      <c r="AM58" s="50"/>
    </row>
    <row r="59" spans="26:39" x14ac:dyDescent="0.25">
      <c r="Z59" s="62"/>
      <c r="AA59" s="62"/>
      <c r="AB59" s="62"/>
      <c r="AC59" s="62"/>
      <c r="AD59" s="62"/>
      <c r="AE59" s="62"/>
      <c r="AF59" s="62"/>
      <c r="AG59" s="62"/>
      <c r="AH59" s="62"/>
      <c r="AI59" s="63"/>
      <c r="AM59" s="50"/>
    </row>
    <row r="60" spans="26:39" x14ac:dyDescent="0.25">
      <c r="Z60" s="62"/>
      <c r="AA60" s="62"/>
      <c r="AB60" s="62"/>
      <c r="AC60" s="62"/>
      <c r="AD60" s="62"/>
      <c r="AE60" s="62"/>
      <c r="AF60" s="62"/>
      <c r="AG60" s="62"/>
      <c r="AH60" s="62"/>
      <c r="AI60" s="63"/>
      <c r="AJ60" s="63"/>
      <c r="AM60" s="50"/>
    </row>
    <row r="61" spans="26:39" x14ac:dyDescent="0.25">
      <c r="Z61" s="62"/>
      <c r="AA61" s="62"/>
      <c r="AB61" s="62"/>
      <c r="AC61" s="62"/>
      <c r="AD61" s="62"/>
      <c r="AE61" s="62"/>
      <c r="AF61" s="62"/>
      <c r="AG61" s="62"/>
      <c r="AH61" s="62"/>
      <c r="AM61" s="50"/>
    </row>
    <row r="62" spans="26:39" x14ac:dyDescent="0.25">
      <c r="AA62" s="50"/>
      <c r="AB62" s="50"/>
      <c r="AC62" s="50"/>
      <c r="AD62" s="50"/>
      <c r="AE62" s="50"/>
      <c r="AF62" s="50"/>
      <c r="AG62" s="50"/>
      <c r="AH62" s="50"/>
      <c r="AM62" s="50"/>
    </row>
    <row r="63" spans="26:39" x14ac:dyDescent="0.25">
      <c r="AM63" s="50"/>
    </row>
    <row r="64" spans="26:39" x14ac:dyDescent="0.25">
      <c r="AM64" s="50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9F709-E6DD-46F1-BB05-E6D5A3124C9D}">
  <sheetPr>
    <tabColor rgb="FFFF0000"/>
    <outlinePr summaryBelow="0"/>
  </sheetPr>
  <dimension ref="A1:AS64"/>
  <sheetViews>
    <sheetView zoomScale="75" zoomScaleNormal="75" workbookViewId="0">
      <pane ySplit="1" topLeftCell="A65" activePane="bottomLeft" state="frozen"/>
      <selection activeCell="AH17" sqref="AH17"/>
      <selection pane="bottomLeft" activeCell="AN55" sqref="AN55"/>
    </sheetView>
  </sheetViews>
  <sheetFormatPr defaultColWidth="9.28515625" defaultRowHeight="15" outlineLevelRow="1" x14ac:dyDescent="0.25"/>
  <cols>
    <col min="1" max="1" width="41" style="44" customWidth="1"/>
    <col min="2" max="30" width="8.7109375" style="44" bestFit="1" customWidth="1"/>
    <col min="31" max="32" width="8.7109375" style="44" customWidth="1"/>
    <col min="33" max="33" width="8.7109375" style="44" bestFit="1" customWidth="1"/>
    <col min="34" max="34" width="8.7109375" style="44" customWidth="1"/>
    <col min="35" max="35" width="11.28515625" style="44" bestFit="1" customWidth="1"/>
    <col min="36" max="36" width="13" style="44" customWidth="1"/>
    <col min="37" max="37" width="9.7109375" style="44" customWidth="1"/>
    <col min="38" max="38" width="10.28515625" style="44" bestFit="1" customWidth="1"/>
    <col min="39" max="39" width="8.5703125" style="44" bestFit="1" customWidth="1"/>
    <col min="40" max="40" width="13.5703125" style="44" customWidth="1"/>
    <col min="41" max="16384" width="9.28515625" style="44"/>
  </cols>
  <sheetData>
    <row r="1" spans="1:39" ht="30" x14ac:dyDescent="0.25">
      <c r="A1" s="1" t="s">
        <v>0</v>
      </c>
      <c r="B1" s="40">
        <v>1990</v>
      </c>
      <c r="C1" s="40">
        <v>1991</v>
      </c>
      <c r="D1" s="40">
        <v>1992</v>
      </c>
      <c r="E1" s="40">
        <v>1993</v>
      </c>
      <c r="F1" s="40">
        <v>1994</v>
      </c>
      <c r="G1" s="40">
        <v>1995</v>
      </c>
      <c r="H1" s="40">
        <v>1996</v>
      </c>
      <c r="I1" s="40">
        <v>1997</v>
      </c>
      <c r="J1" s="40">
        <v>1998</v>
      </c>
      <c r="K1" s="40">
        <v>1999</v>
      </c>
      <c r="L1" s="40">
        <v>2000</v>
      </c>
      <c r="M1" s="40">
        <v>2001</v>
      </c>
      <c r="N1" s="40">
        <v>2002</v>
      </c>
      <c r="O1" s="40">
        <v>2003</v>
      </c>
      <c r="P1" s="40">
        <v>2004</v>
      </c>
      <c r="Q1" s="40">
        <v>2005</v>
      </c>
      <c r="R1" s="40">
        <v>2006</v>
      </c>
      <c r="S1" s="40">
        <v>2007</v>
      </c>
      <c r="T1" s="40">
        <v>2008</v>
      </c>
      <c r="U1" s="40">
        <v>2009</v>
      </c>
      <c r="V1" s="40">
        <v>2010</v>
      </c>
      <c r="W1" s="40">
        <v>2011</v>
      </c>
      <c r="X1" s="40">
        <v>2012</v>
      </c>
      <c r="Y1" s="40">
        <v>2013</v>
      </c>
      <c r="Z1" s="40">
        <v>2014</v>
      </c>
      <c r="AA1" s="40">
        <v>2015</v>
      </c>
      <c r="AB1" s="40">
        <v>2016</v>
      </c>
      <c r="AC1" s="40">
        <v>2017</v>
      </c>
      <c r="AD1" s="40">
        <v>2018</v>
      </c>
      <c r="AE1" s="40">
        <v>2019</v>
      </c>
      <c r="AF1" s="40">
        <v>2020</v>
      </c>
      <c r="AG1" s="40">
        <v>2021</v>
      </c>
      <c r="AH1" s="40">
        <v>2022</v>
      </c>
      <c r="AI1" s="1" t="s">
        <v>1</v>
      </c>
      <c r="AJ1" s="41" t="s">
        <v>3</v>
      </c>
      <c r="AK1" s="42"/>
      <c r="AL1" s="41" t="s">
        <v>4</v>
      </c>
      <c r="AM1" s="43" t="s">
        <v>57</v>
      </c>
    </row>
    <row r="2" spans="1:39" collapsed="1" x14ac:dyDescent="0.25">
      <c r="A2" s="45" t="s">
        <v>9</v>
      </c>
      <c r="B2" s="46">
        <f t="shared" ref="B2:AA2" si="0">SUM(B3:B6)</f>
        <v>63.578521228892015</v>
      </c>
      <c r="C2" s="46">
        <f t="shared" si="0"/>
        <v>65.055585602839429</v>
      </c>
      <c r="D2" s="46">
        <f t="shared" si="0"/>
        <v>66.925193694283593</v>
      </c>
      <c r="E2" s="46">
        <f t="shared" si="0"/>
        <v>64.025038816511838</v>
      </c>
      <c r="F2" s="46">
        <f t="shared" si="0"/>
        <v>65.269650252142355</v>
      </c>
      <c r="G2" s="46">
        <f t="shared" si="0"/>
        <v>66.140442407773847</v>
      </c>
      <c r="H2" s="46">
        <f t="shared" si="0"/>
        <v>69.21245682160459</v>
      </c>
      <c r="I2" s="46">
        <f t="shared" si="0"/>
        <v>69.096633233480986</v>
      </c>
      <c r="J2" s="46">
        <f t="shared" si="0"/>
        <v>66.852625302468041</v>
      </c>
      <c r="K2" s="46">
        <f t="shared" si="0"/>
        <v>68.468543727622432</v>
      </c>
      <c r="L2" s="46">
        <f t="shared" si="0"/>
        <v>68.443638220582585</v>
      </c>
      <c r="M2" s="46">
        <f t="shared" si="0"/>
        <v>74.474903943732087</v>
      </c>
      <c r="N2" s="46">
        <f t="shared" si="0"/>
        <v>83.880509893563541</v>
      </c>
      <c r="O2" s="46">
        <f t="shared" si="0"/>
        <v>92.943104066463022</v>
      </c>
      <c r="P2" s="46">
        <f t="shared" si="0"/>
        <v>81.396275308679762</v>
      </c>
      <c r="Q2" s="46">
        <f t="shared" si="0"/>
        <v>89.168434790301262</v>
      </c>
      <c r="R2" s="46">
        <f t="shared" si="0"/>
        <v>96.689458591628082</v>
      </c>
      <c r="S2" s="46">
        <f t="shared" si="0"/>
        <v>102.36103126576909</v>
      </c>
      <c r="T2" s="46">
        <f t="shared" si="0"/>
        <v>128.12047848377867</v>
      </c>
      <c r="U2" s="46">
        <f t="shared" si="0"/>
        <v>123.12346870899715</v>
      </c>
      <c r="V2" s="46">
        <f t="shared" si="0"/>
        <v>128.05183312366159</v>
      </c>
      <c r="W2" s="46">
        <f t="shared" si="0"/>
        <v>116.89260926371303</v>
      </c>
      <c r="X2" s="46">
        <f t="shared" si="0"/>
        <v>119.37313712491625</v>
      </c>
      <c r="Y2" s="46">
        <f t="shared" si="0"/>
        <v>110.53684397350212</v>
      </c>
      <c r="Z2" s="46">
        <f t="shared" si="0"/>
        <v>110.47881522365346</v>
      </c>
      <c r="AA2" s="46">
        <f t="shared" si="0"/>
        <v>108.59349354788178</v>
      </c>
      <c r="AB2" s="46">
        <f>SUM(AB3:AB6)</f>
        <v>124.05794273076164</v>
      </c>
      <c r="AC2" s="46">
        <f>SUM(AC3:AC6)</f>
        <v>124.82922125981089</v>
      </c>
      <c r="AD2" s="46">
        <f t="shared" ref="AD2:AH2" si="1">SUM(AD3:AD6)</f>
        <v>126.18589607695299</v>
      </c>
      <c r="AE2" s="46">
        <f t="shared" si="1"/>
        <v>123.76618812709205</v>
      </c>
      <c r="AF2" s="46">
        <f t="shared" si="1"/>
        <v>110.10641915137106</v>
      </c>
      <c r="AG2" s="46">
        <f t="shared" si="1"/>
        <v>95.502125661475304</v>
      </c>
      <c r="AH2" s="46">
        <f t="shared" si="1"/>
        <v>102.56465482770844</v>
      </c>
      <c r="AI2" s="9">
        <f>AH2/$AH$47</f>
        <v>1.7914817964855809E-2</v>
      </c>
      <c r="AJ2" s="9">
        <f>(AH2-B2)/B2</f>
        <v>0.61319660862291236</v>
      </c>
      <c r="AK2" s="6"/>
      <c r="AL2" s="11">
        <f>(AH2-AG2)/AG2</f>
        <v>7.3951538955976281E-2</v>
      </c>
      <c r="AM2" s="12">
        <f>AH2-AG2</f>
        <v>7.0625291662331335</v>
      </c>
    </row>
    <row r="3" spans="1:39" hidden="1" outlineLevel="1" x14ac:dyDescent="0.25">
      <c r="A3" s="47" t="s">
        <v>10</v>
      </c>
      <c r="B3" s="48">
        <v>63.091325142867213</v>
      </c>
      <c r="C3" s="48">
        <v>64.614076479220429</v>
      </c>
      <c r="D3" s="48">
        <v>66.562407066070591</v>
      </c>
      <c r="E3" s="48">
        <v>63.655956763000631</v>
      </c>
      <c r="F3" s="48">
        <v>64.858381936935743</v>
      </c>
      <c r="G3" s="48">
        <v>65.752688545104647</v>
      </c>
      <c r="H3" s="48">
        <v>68.815338873005601</v>
      </c>
      <c r="I3" s="48">
        <v>68.73420109115699</v>
      </c>
      <c r="J3" s="48">
        <v>66.368208740853632</v>
      </c>
      <c r="K3" s="48">
        <v>67.998694465543991</v>
      </c>
      <c r="L3" s="48">
        <v>67.865980664190985</v>
      </c>
      <c r="M3" s="48">
        <v>73.771309895954019</v>
      </c>
      <c r="N3" s="48">
        <v>83.072875761163743</v>
      </c>
      <c r="O3" s="48">
        <v>92.097328029058218</v>
      </c>
      <c r="P3" s="48">
        <v>80.584342160627642</v>
      </c>
      <c r="Q3" s="48">
        <v>88.389426893933461</v>
      </c>
      <c r="R3" s="48">
        <v>95.882578602554233</v>
      </c>
      <c r="S3" s="48">
        <v>101.58486500481966</v>
      </c>
      <c r="T3" s="48">
        <v>127.31153907138631</v>
      </c>
      <c r="U3" s="48">
        <v>122.31263039143627</v>
      </c>
      <c r="V3" s="48">
        <v>127.3880333723956</v>
      </c>
      <c r="W3" s="48">
        <v>116.3887144601446</v>
      </c>
      <c r="X3" s="48">
        <v>118.82068328872943</v>
      </c>
      <c r="Y3" s="48">
        <v>109.93935426334653</v>
      </c>
      <c r="Z3" s="48">
        <v>109.96777069717695</v>
      </c>
      <c r="AA3" s="48">
        <v>108.1417488450051</v>
      </c>
      <c r="AB3" s="48">
        <v>123.54651159974405</v>
      </c>
      <c r="AC3" s="48">
        <v>124.30633488280471</v>
      </c>
      <c r="AD3" s="48">
        <v>125.72464223441855</v>
      </c>
      <c r="AE3" s="48">
        <v>123.37476898080878</v>
      </c>
      <c r="AF3" s="48">
        <v>109.6750606760684</v>
      </c>
      <c r="AG3" s="48">
        <v>95.089447528179079</v>
      </c>
      <c r="AH3" s="48">
        <v>102.1878178010775</v>
      </c>
      <c r="AI3" s="15">
        <f>AH3/$AH$47</f>
        <v>1.7848996393615198E-2</v>
      </c>
      <c r="AJ3" s="15">
        <f>(AH3-B3)/B3</f>
        <v>0.61968095565718739</v>
      </c>
      <c r="AK3" s="16"/>
      <c r="AL3" s="17">
        <f>(AH3-AG3)/AG3</f>
        <v>7.4649400721303702E-2</v>
      </c>
      <c r="AM3" s="18">
        <f>AH3-AG3</f>
        <v>7.0983702728984213</v>
      </c>
    </row>
    <row r="4" spans="1:39" hidden="1" outlineLevel="1" x14ac:dyDescent="0.25">
      <c r="A4" s="47" t="s">
        <v>11</v>
      </c>
      <c r="B4" s="48">
        <v>0.16526298570480003</v>
      </c>
      <c r="C4" s="48">
        <v>0.184581745479</v>
      </c>
      <c r="D4" s="48">
        <v>0.13990986645300002</v>
      </c>
      <c r="E4" s="48">
        <v>0.14620529175120003</v>
      </c>
      <c r="F4" s="48">
        <v>0.15434093706660004</v>
      </c>
      <c r="G4" s="48">
        <v>0.15559056916920003</v>
      </c>
      <c r="H4" s="48">
        <v>0.16495465509900004</v>
      </c>
      <c r="I4" s="48">
        <v>0.19837008158400002</v>
      </c>
      <c r="J4" s="48">
        <v>0.20582060941440003</v>
      </c>
      <c r="K4" s="48">
        <v>0.20053982369520004</v>
      </c>
      <c r="L4" s="48">
        <v>0.28048854071160001</v>
      </c>
      <c r="M4" s="48">
        <v>0.30736866756600001</v>
      </c>
      <c r="N4" s="48">
        <v>0.30616141843979999</v>
      </c>
      <c r="O4" s="48">
        <v>0.27929760126480002</v>
      </c>
      <c r="P4" s="48">
        <v>0.2893207313826</v>
      </c>
      <c r="Q4" s="48">
        <v>0.36746546872786306</v>
      </c>
      <c r="R4" s="48">
        <v>0.34733869644267656</v>
      </c>
      <c r="S4" s="48">
        <v>0.34292153867212311</v>
      </c>
      <c r="T4" s="48">
        <v>0.33579301133884043</v>
      </c>
      <c r="U4" s="48">
        <v>0.27171999236483307</v>
      </c>
      <c r="V4" s="48">
        <v>0.19089346883870184</v>
      </c>
      <c r="W4" s="48">
        <v>0.15566635815721791</v>
      </c>
      <c r="X4" s="48">
        <v>0.16827517082731078</v>
      </c>
      <c r="Y4" s="48">
        <v>0.14869163119235321</v>
      </c>
      <c r="Z4" s="48">
        <v>0.1430539308878421</v>
      </c>
      <c r="AA4" s="48">
        <v>0.17001879608158277</v>
      </c>
      <c r="AB4" s="48">
        <v>0.15441036474920714</v>
      </c>
      <c r="AC4" s="48">
        <v>0.16205135741413323</v>
      </c>
      <c r="AD4" s="48">
        <v>0.17091681248367624</v>
      </c>
      <c r="AE4" s="48">
        <v>0.14965164009425699</v>
      </c>
      <c r="AF4" s="48">
        <v>0.18142638241967363</v>
      </c>
      <c r="AG4" s="48">
        <v>0.15078448225856511</v>
      </c>
      <c r="AH4" s="48">
        <v>0.15103826082617461</v>
      </c>
      <c r="AI4" s="15">
        <f t="shared" ref="AI4:AI5" si="2">AH4/$AH$47</f>
        <v>2.6381631693439257E-5</v>
      </c>
      <c r="AJ4" s="15">
        <f t="shared" ref="AJ4:AJ5" si="3">(AH4-B4)/B4</f>
        <v>-8.6073265698068904E-2</v>
      </c>
      <c r="AK4" s="10"/>
      <c r="AL4" s="17">
        <f t="shared" ref="AL4:AL6" si="4">(AH4-AG4)/AG4</f>
        <v>1.6830549391303937E-3</v>
      </c>
      <c r="AM4" s="18">
        <f t="shared" ref="AM4:AM6" si="5">AH4-AG4</f>
        <v>2.5377856760949724E-4</v>
      </c>
    </row>
    <row r="5" spans="1:39" hidden="1" outlineLevel="1" x14ac:dyDescent="0.25">
      <c r="A5" s="47" t="s">
        <v>12</v>
      </c>
      <c r="B5" s="48">
        <v>0.32193310032</v>
      </c>
      <c r="C5" s="48">
        <v>0.25692737814</v>
      </c>
      <c r="D5" s="48">
        <v>0.22287676176000001</v>
      </c>
      <c r="E5" s="48">
        <v>0.22287676176000001</v>
      </c>
      <c r="F5" s="48">
        <v>0.25692737814</v>
      </c>
      <c r="G5" s="48">
        <v>0.23216329350000001</v>
      </c>
      <c r="H5" s="48">
        <v>0.23216329350000001</v>
      </c>
      <c r="I5" s="48">
        <v>0.16406206074000002</v>
      </c>
      <c r="J5" s="48">
        <v>0.27859595220000005</v>
      </c>
      <c r="K5" s="48">
        <v>0.26930942046000006</v>
      </c>
      <c r="L5" s="48">
        <v>0.29716901568000004</v>
      </c>
      <c r="M5" s="48">
        <v>0.39622535423999999</v>
      </c>
      <c r="N5" s="48">
        <v>0.50147271395999993</v>
      </c>
      <c r="O5" s="48">
        <v>0.56647843613999982</v>
      </c>
      <c r="P5" s="48">
        <v>0.52261241666951819</v>
      </c>
      <c r="Q5" s="48">
        <v>0.4115424276399422</v>
      </c>
      <c r="R5" s="48">
        <v>0.45954129263117538</v>
      </c>
      <c r="S5" s="48">
        <v>0.43324472227729932</v>
      </c>
      <c r="T5" s="48">
        <v>0.47314640105353112</v>
      </c>
      <c r="U5" s="48">
        <v>0.53911832519604308</v>
      </c>
      <c r="V5" s="48">
        <v>0.47290628242729005</v>
      </c>
      <c r="W5" s="48">
        <v>0.34822844541121084</v>
      </c>
      <c r="X5" s="48">
        <v>0.38417866535951639</v>
      </c>
      <c r="Y5" s="48">
        <v>0.44879807896324103</v>
      </c>
      <c r="Z5" s="48">
        <v>0.36799059558867048</v>
      </c>
      <c r="AA5" s="48">
        <v>0.28172590662684643</v>
      </c>
      <c r="AB5" s="48">
        <v>0.35702076562735607</v>
      </c>
      <c r="AC5" s="48">
        <v>0.36083501733887791</v>
      </c>
      <c r="AD5" s="48">
        <v>0.29033702996479333</v>
      </c>
      <c r="AE5" s="48">
        <v>0.24176750607196895</v>
      </c>
      <c r="AF5" s="48">
        <v>0.24993209274846348</v>
      </c>
      <c r="AG5" s="48">
        <v>0.26189365085543342</v>
      </c>
      <c r="AH5" s="48">
        <v>0.22579876573014893</v>
      </c>
      <c r="AI5" s="15">
        <f t="shared" si="2"/>
        <v>3.9439939534139798E-5</v>
      </c>
      <c r="AJ5" s="15">
        <f t="shared" si="3"/>
        <v>-0.29861587545454005</v>
      </c>
      <c r="AK5" s="10"/>
      <c r="AL5" s="17">
        <f t="shared" si="4"/>
        <v>-0.13782268110504539</v>
      </c>
      <c r="AM5" s="18">
        <f t="shared" si="5"/>
        <v>-3.6094885125284498E-2</v>
      </c>
    </row>
    <row r="6" spans="1:39" hidden="1" outlineLevel="1" x14ac:dyDescent="0.25">
      <c r="A6" s="47" t="s">
        <v>13</v>
      </c>
      <c r="B6" s="65">
        <v>0</v>
      </c>
      <c r="C6" s="65">
        <v>0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1.7923236997998515E-8</v>
      </c>
      <c r="L6" s="65">
        <v>0</v>
      </c>
      <c r="M6" s="65">
        <v>2.5972066067909004E-8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65">
        <v>0</v>
      </c>
      <c r="AA6" s="65">
        <v>1.6825829439400141E-10</v>
      </c>
      <c r="AB6" s="65">
        <v>6.4101994735515163E-10</v>
      </c>
      <c r="AC6" s="65">
        <v>2.2531895316614397E-9</v>
      </c>
      <c r="AD6" s="65">
        <v>8.5957826476968205E-11</v>
      </c>
      <c r="AE6" s="65">
        <v>1.170422835397963E-10</v>
      </c>
      <c r="AF6" s="65">
        <v>1.3452243162083398E-10</v>
      </c>
      <c r="AG6" s="65">
        <v>1.8223360023407E-10</v>
      </c>
      <c r="AH6" s="65">
        <v>7.4619206994896823E-11</v>
      </c>
      <c r="AI6" s="15">
        <f>AH6/$AH$47</f>
        <v>1.3033627541973948E-14</v>
      </c>
      <c r="AJ6" s="15"/>
      <c r="AK6" s="6"/>
      <c r="AL6" s="17">
        <f t="shared" si="4"/>
        <v>-0.5905299192956065</v>
      </c>
      <c r="AM6" s="18">
        <f t="shared" si="5"/>
        <v>-1.0761439323917317E-10</v>
      </c>
    </row>
    <row r="7" spans="1:39" x14ac:dyDescent="0.25">
      <c r="A7" s="49" t="s">
        <v>14</v>
      </c>
      <c r="B7" s="46">
        <v>25.995620593817858</v>
      </c>
      <c r="C7" s="46">
        <v>25.770828001016774</v>
      </c>
      <c r="D7" s="46">
        <v>22.152087559926382</v>
      </c>
      <c r="E7" s="46">
        <v>21.910493810148008</v>
      </c>
      <c r="F7" s="46">
        <v>20.605731109030614</v>
      </c>
      <c r="G7" s="46">
        <v>19.430083786395027</v>
      </c>
      <c r="H7" s="46">
        <v>20.097231270006137</v>
      </c>
      <c r="I7" s="46">
        <v>18.733793257776963</v>
      </c>
      <c r="J7" s="46">
        <v>20.118700899747431</v>
      </c>
      <c r="K7" s="46">
        <v>17.940848600614892</v>
      </c>
      <c r="L7" s="46">
        <v>17.930656067028064</v>
      </c>
      <c r="M7" s="46">
        <v>18.227016869897124</v>
      </c>
      <c r="N7" s="46">
        <v>18.275769402711212</v>
      </c>
      <c r="O7" s="46">
        <v>18.294983865995381</v>
      </c>
      <c r="P7" s="46">
        <v>18.337278355182228</v>
      </c>
      <c r="Q7" s="46">
        <v>19.442995084597747</v>
      </c>
      <c r="R7" s="46">
        <v>18.992834404252459</v>
      </c>
      <c r="S7" s="46">
        <v>18.91602190925186</v>
      </c>
      <c r="T7" s="46">
        <v>20.496789808312606</v>
      </c>
      <c r="U7" s="46">
        <v>20.881870977670111</v>
      </c>
      <c r="V7" s="46">
        <v>20.862892872461483</v>
      </c>
      <c r="W7" s="46">
        <v>18.210159756418328</v>
      </c>
      <c r="X7" s="46">
        <v>17.288117813430713</v>
      </c>
      <c r="Y7" s="46">
        <v>17.098450660075038</v>
      </c>
      <c r="Z7" s="46">
        <v>15.195595928159515</v>
      </c>
      <c r="AA7" s="46">
        <v>16.48120198154546</v>
      </c>
      <c r="AB7" s="46">
        <v>17.151349781447145</v>
      </c>
      <c r="AC7" s="46">
        <v>15.613254792093016</v>
      </c>
      <c r="AD7" s="46">
        <v>16.740411972405067</v>
      </c>
      <c r="AE7" s="46">
        <v>15.73746860339905</v>
      </c>
      <c r="AF7" s="46">
        <v>17.180847169447063</v>
      </c>
      <c r="AG7" s="46">
        <v>16.102718882211061</v>
      </c>
      <c r="AH7" s="46">
        <v>13.650691909054913</v>
      </c>
      <c r="AI7" s="9">
        <f>AH7/$AH$47</f>
        <v>2.3843463526090113E-3</v>
      </c>
      <c r="AJ7" s="9">
        <f>(AH7-B7)/B7</f>
        <v>-0.47488493841530949</v>
      </c>
      <c r="AK7" s="6"/>
      <c r="AL7" s="11">
        <f>(AH7-AG7)/AG7</f>
        <v>-0.15227409675920892</v>
      </c>
      <c r="AM7" s="12">
        <f>AH7-AG7</f>
        <v>-2.4520269731561477</v>
      </c>
    </row>
    <row r="8" spans="1:39" x14ac:dyDescent="0.25">
      <c r="A8" s="49" t="s">
        <v>15</v>
      </c>
      <c r="B8" s="46">
        <v>11.317040112295214</v>
      </c>
      <c r="C8" s="46">
        <v>11.387187317658302</v>
      </c>
      <c r="D8" s="46">
        <v>9.7732694251995973</v>
      </c>
      <c r="E8" s="46">
        <v>10.255140670358397</v>
      </c>
      <c r="F8" s="46">
        <v>10.252157148950351</v>
      </c>
      <c r="G8" s="46">
        <v>10.414751399634552</v>
      </c>
      <c r="H8" s="46">
        <v>10.965701436914856</v>
      </c>
      <c r="I8" s="46">
        <v>11.274587966311461</v>
      </c>
      <c r="J8" s="46">
        <v>11.859027366768476</v>
      </c>
      <c r="K8" s="46">
        <v>12.032090278773801</v>
      </c>
      <c r="L8" s="46">
        <v>13.999655234881979</v>
      </c>
      <c r="M8" s="46">
        <v>14.532875942336196</v>
      </c>
      <c r="N8" s="46">
        <v>13.862708300946101</v>
      </c>
      <c r="O8" s="46">
        <v>14.314528661168682</v>
      </c>
      <c r="P8" s="46">
        <v>15.462047977115285</v>
      </c>
      <c r="Q8" s="46">
        <v>17.50192183625326</v>
      </c>
      <c r="R8" s="46">
        <v>16.384691505298299</v>
      </c>
      <c r="S8" s="46">
        <v>15.856086700822571</v>
      </c>
      <c r="T8" s="46">
        <v>14.658058323088305</v>
      </c>
      <c r="U8" s="46">
        <v>12.150506391815387</v>
      </c>
      <c r="V8" s="46">
        <v>12.684519420376459</v>
      </c>
      <c r="W8" s="46">
        <v>10.801926604648127</v>
      </c>
      <c r="X8" s="46">
        <v>9.9420423024684172</v>
      </c>
      <c r="Y8" s="46">
        <v>10.242838778850919</v>
      </c>
      <c r="Z8" s="46">
        <v>11.826360668090942</v>
      </c>
      <c r="AA8" s="46">
        <v>11.727852861714894</v>
      </c>
      <c r="AB8" s="46">
        <v>11.327576698038049</v>
      </c>
      <c r="AC8" s="46">
        <v>12.099020531828831</v>
      </c>
      <c r="AD8" s="46">
        <v>12.539221577219189</v>
      </c>
      <c r="AE8" s="46">
        <v>11.704069192319873</v>
      </c>
      <c r="AF8" s="46">
        <v>11.341099754833483</v>
      </c>
      <c r="AG8" s="46">
        <v>10.963321118452422</v>
      </c>
      <c r="AH8" s="46">
        <v>10.762254183432983</v>
      </c>
      <c r="AI8" s="9">
        <f t="shared" ref="AI8:AI11" si="6">AH8/$AH$47</f>
        <v>1.8798271676689028E-3</v>
      </c>
      <c r="AJ8" s="9">
        <f t="shared" ref="AJ8:AJ11" si="7">(AH8-B8)/B8</f>
        <v>-4.9022175706481097E-2</v>
      </c>
      <c r="AK8" s="6"/>
      <c r="AL8" s="11">
        <f t="shared" ref="AL8:AL11" si="8">(AH8-AG8)/AG8</f>
        <v>-1.8339965859526082E-2</v>
      </c>
      <c r="AM8" s="12">
        <f t="shared" ref="AM8:AM11" si="9">AH8-AG8</f>
        <v>-0.20106693501943873</v>
      </c>
    </row>
    <row r="9" spans="1:39" x14ac:dyDescent="0.25">
      <c r="A9" s="49" t="s">
        <v>16</v>
      </c>
      <c r="B9" s="46">
        <v>1.9748804731104836</v>
      </c>
      <c r="C9" s="46">
        <v>1.9661845303614476</v>
      </c>
      <c r="D9" s="46">
        <v>1.9136353019758741</v>
      </c>
      <c r="E9" s="46">
        <v>1.8325458587633645</v>
      </c>
      <c r="F9" s="46">
        <v>1.9883641124181661</v>
      </c>
      <c r="G9" s="46">
        <v>1.9282115568687923</v>
      </c>
      <c r="H9" s="46">
        <v>1.6617397024915268</v>
      </c>
      <c r="I9" s="46">
        <v>1.6430732537963726</v>
      </c>
      <c r="J9" s="46">
        <v>1.5500147884187017</v>
      </c>
      <c r="K9" s="46">
        <v>1.5684099346343263</v>
      </c>
      <c r="L9" s="46">
        <v>1.5091133798643495</v>
      </c>
      <c r="M9" s="46">
        <v>1.4474514538896945</v>
      </c>
      <c r="N9" s="46">
        <v>1.3707699542126441</v>
      </c>
      <c r="O9" s="46">
        <v>1.7422785314010507</v>
      </c>
      <c r="P9" s="46">
        <v>1.6109499025519594</v>
      </c>
      <c r="Q9" s="46">
        <v>1.6279719494094183</v>
      </c>
      <c r="R9" s="46">
        <v>1.5726007570206952</v>
      </c>
      <c r="S9" s="46">
        <v>1.6853837007063639</v>
      </c>
      <c r="T9" s="46">
        <v>1.933000011668649</v>
      </c>
      <c r="U9" s="46">
        <v>1.190605679123546</v>
      </c>
      <c r="V9" s="46">
        <v>1.1982793992195826</v>
      </c>
      <c r="W9" s="46">
        <v>1.2074544612823059</v>
      </c>
      <c r="X9" s="46">
        <v>1.2650319156465684</v>
      </c>
      <c r="Y9" s="46">
        <v>1.4007930320321225</v>
      </c>
      <c r="Z9" s="46">
        <v>1.4080116385833359</v>
      </c>
      <c r="AA9" s="46">
        <v>1.2036493885103849</v>
      </c>
      <c r="AB9" s="46">
        <v>1.2101251105638544</v>
      </c>
      <c r="AC9" s="46">
        <v>1.1008713985670406</v>
      </c>
      <c r="AD9" s="46">
        <v>1.083630923329115</v>
      </c>
      <c r="AE9" s="46">
        <v>0.95031595494072174</v>
      </c>
      <c r="AF9" s="46">
        <v>0.86124871069059661</v>
      </c>
      <c r="AG9" s="46">
        <v>1.0214787595744688</v>
      </c>
      <c r="AH9" s="46">
        <v>1.0624335988112434</v>
      </c>
      <c r="AI9" s="9">
        <f t="shared" si="6"/>
        <v>1.855737198591743E-4</v>
      </c>
      <c r="AJ9" s="9">
        <f t="shared" si="7"/>
        <v>-0.46202637917732547</v>
      </c>
      <c r="AK9" s="10"/>
      <c r="AL9" s="11">
        <f t="shared" si="8"/>
        <v>4.0093676792492275E-2</v>
      </c>
      <c r="AM9" s="12">
        <f t="shared" si="9"/>
        <v>4.0954839236774676E-2</v>
      </c>
    </row>
    <row r="10" spans="1:39" x14ac:dyDescent="0.25">
      <c r="A10" s="49" t="s">
        <v>17</v>
      </c>
      <c r="B10" s="46">
        <v>2.3756634768635254</v>
      </c>
      <c r="C10" s="46">
        <v>2.2602407816459951</v>
      </c>
      <c r="D10" s="46">
        <v>1.9244861041717285</v>
      </c>
      <c r="E10" s="46">
        <v>1.8144037299899407</v>
      </c>
      <c r="F10" s="46">
        <v>1.7729105132326919</v>
      </c>
      <c r="G10" s="46">
        <v>1.5902263353911497</v>
      </c>
      <c r="H10" s="46">
        <v>1.5230944999900053</v>
      </c>
      <c r="I10" s="46">
        <v>1.3710126807560714</v>
      </c>
      <c r="J10" s="46">
        <v>1.1930440702572913</v>
      </c>
      <c r="K10" s="46">
        <v>1.1935647395754116</v>
      </c>
      <c r="L10" s="46">
        <v>1.1774646014683292</v>
      </c>
      <c r="M10" s="46">
        <v>1.1490289576793185</v>
      </c>
      <c r="N10" s="46">
        <v>1.0813838024749829</v>
      </c>
      <c r="O10" s="46">
        <v>1.0050457871094898</v>
      </c>
      <c r="P10" s="46">
        <v>0.92165295549013404</v>
      </c>
      <c r="Q10" s="46">
        <v>0.9347671680131836</v>
      </c>
      <c r="R10" s="46">
        <v>0.87227340165727807</v>
      </c>
      <c r="S10" s="46">
        <v>0.813108836937254</v>
      </c>
      <c r="T10" s="46">
        <v>0.84014473763922803</v>
      </c>
      <c r="U10" s="46">
        <v>0.97365858092974844</v>
      </c>
      <c r="V10" s="46">
        <v>0.89288755296832367</v>
      </c>
      <c r="W10" s="46">
        <v>0.9110465249693257</v>
      </c>
      <c r="X10" s="46">
        <v>0.98740087053405923</v>
      </c>
      <c r="Y10" s="46">
        <v>1.3302865967089541</v>
      </c>
      <c r="Z10" s="46">
        <v>1.3536910591836777</v>
      </c>
      <c r="AA10" s="46">
        <v>1.1735868382114194</v>
      </c>
      <c r="AB10" s="46">
        <v>1.4759512649059716</v>
      </c>
      <c r="AC10" s="46">
        <v>1.3369924646520475</v>
      </c>
      <c r="AD10" s="46">
        <v>1.3314087812355284</v>
      </c>
      <c r="AE10" s="46">
        <v>1.2131425941402971</v>
      </c>
      <c r="AF10" s="46">
        <v>1.1877269298636357</v>
      </c>
      <c r="AG10" s="46">
        <v>1.1804229866138101</v>
      </c>
      <c r="AH10" s="46">
        <v>1.220957833769891</v>
      </c>
      <c r="AI10" s="9">
        <f t="shared" si="6"/>
        <v>2.1326291568470325E-4</v>
      </c>
      <c r="AJ10" s="9">
        <f t="shared" si="7"/>
        <v>-0.48605606574300536</v>
      </c>
      <c r="AK10" s="6"/>
      <c r="AL10" s="11">
        <f t="shared" si="8"/>
        <v>3.4339256025808305E-2</v>
      </c>
      <c r="AM10" s="12">
        <f t="shared" si="9"/>
        <v>4.0534847156080911E-2</v>
      </c>
    </row>
    <row r="11" spans="1:39" collapsed="1" x14ac:dyDescent="0.25">
      <c r="A11" s="49" t="s">
        <v>18</v>
      </c>
      <c r="B11" s="46">
        <f t="shared" ref="B11:AA11" si="10">SUM(B12:B16)</f>
        <v>59.301175018050259</v>
      </c>
      <c r="C11" s="46">
        <f t="shared" si="10"/>
        <v>59.747692295013962</v>
      </c>
      <c r="D11" s="46">
        <f t="shared" si="10"/>
        <v>71.826985789398975</v>
      </c>
      <c r="E11" s="46">
        <f t="shared" si="10"/>
        <v>88.23042521785581</v>
      </c>
      <c r="F11" s="46">
        <f t="shared" si="10"/>
        <v>117.66525782249646</v>
      </c>
      <c r="G11" s="46">
        <f t="shared" si="10"/>
        <v>157.6326405559748</v>
      </c>
      <c r="H11" s="46">
        <f t="shared" si="10"/>
        <v>235.63813675544588</v>
      </c>
      <c r="I11" s="46">
        <f t="shared" si="10"/>
        <v>293.54113369759966</v>
      </c>
      <c r="J11" s="46">
        <f t="shared" si="10"/>
        <v>360.31850030312683</v>
      </c>
      <c r="K11" s="46">
        <f t="shared" si="10"/>
        <v>151.05847455425314</v>
      </c>
      <c r="L11" s="46">
        <f t="shared" si="10"/>
        <v>163.37554146398068</v>
      </c>
      <c r="M11" s="46">
        <f t="shared" si="10"/>
        <v>169.24684771288878</v>
      </c>
      <c r="N11" s="46">
        <f t="shared" si="10"/>
        <v>165.23665134970113</v>
      </c>
      <c r="O11" s="46">
        <f t="shared" si="10"/>
        <v>159.84456827896176</v>
      </c>
      <c r="P11" s="46">
        <f t="shared" si="10"/>
        <v>158.01655392157093</v>
      </c>
      <c r="Q11" s="46">
        <f t="shared" si="10"/>
        <v>153.93461379692161</v>
      </c>
      <c r="R11" s="46">
        <f t="shared" si="10"/>
        <v>149.77776831827421</v>
      </c>
      <c r="S11" s="46">
        <f t="shared" si="10"/>
        <v>140.54641325127915</v>
      </c>
      <c r="T11" s="46">
        <f t="shared" si="10"/>
        <v>105.94221240503771</v>
      </c>
      <c r="U11" s="46">
        <f t="shared" si="10"/>
        <v>96.459801793939661</v>
      </c>
      <c r="V11" s="46">
        <f t="shared" si="10"/>
        <v>90.323631888500131</v>
      </c>
      <c r="W11" s="46">
        <f t="shared" si="10"/>
        <v>90.318455943087173</v>
      </c>
      <c r="X11" s="46">
        <f t="shared" si="10"/>
        <v>89.193263599485533</v>
      </c>
      <c r="Y11" s="46">
        <f t="shared" si="10"/>
        <v>93.501313141975587</v>
      </c>
      <c r="Z11" s="46">
        <f t="shared" si="10"/>
        <v>97.756127525377778</v>
      </c>
      <c r="AA11" s="46">
        <f t="shared" si="10"/>
        <v>104.91391680118053</v>
      </c>
      <c r="AB11" s="46">
        <f>SUM(AB12:AB16)</f>
        <v>112.73017448417976</v>
      </c>
      <c r="AC11" s="46">
        <f>SUM(AC12:AC16)</f>
        <v>113.42864695431986</v>
      </c>
      <c r="AD11" s="46">
        <f t="shared" ref="AD11:AH11" si="11">SUM(AD12:AD16)</f>
        <v>118.1072221338982</v>
      </c>
      <c r="AE11" s="46">
        <f t="shared" si="11"/>
        <v>121.45009326682012</v>
      </c>
      <c r="AF11" s="46">
        <f t="shared" si="11"/>
        <v>106.98919941611649</v>
      </c>
      <c r="AG11" s="46">
        <f t="shared" si="11"/>
        <v>115.87960986056441</v>
      </c>
      <c r="AH11" s="46">
        <f t="shared" si="11"/>
        <v>122.14677294965441</v>
      </c>
      <c r="AI11" s="9">
        <f t="shared" si="6"/>
        <v>2.1335197842409816E-2</v>
      </c>
      <c r="AJ11" s="9">
        <f t="shared" si="7"/>
        <v>1.059769859745191</v>
      </c>
      <c r="AK11" s="6"/>
      <c r="AL11" s="11">
        <f t="shared" si="8"/>
        <v>5.4083398249537958E-2</v>
      </c>
      <c r="AM11" s="12">
        <f t="shared" si="9"/>
        <v>6.2671630890899905</v>
      </c>
    </row>
    <row r="12" spans="1:39" hidden="1" outlineLevel="1" x14ac:dyDescent="0.25">
      <c r="A12" s="47" t="s">
        <v>19</v>
      </c>
      <c r="B12" s="48">
        <v>0.34585244114233493</v>
      </c>
      <c r="C12" s="48">
        <v>0.31365861641057624</v>
      </c>
      <c r="D12" s="48">
        <v>0.3109246633190525</v>
      </c>
      <c r="E12" s="48">
        <v>0.26742585683225156</v>
      </c>
      <c r="F12" s="48">
        <v>0.27791164845000504</v>
      </c>
      <c r="G12" s="48">
        <v>0.32680165584263626</v>
      </c>
      <c r="H12" s="48">
        <v>0.3496596710655156</v>
      </c>
      <c r="I12" s="48">
        <v>0.36736176128571463</v>
      </c>
      <c r="J12" s="48">
        <v>0.40605893741780946</v>
      </c>
      <c r="K12" s="48">
        <v>0.4599256356097815</v>
      </c>
      <c r="L12" s="48">
        <v>0.49765655085320221</v>
      </c>
      <c r="M12" s="48">
        <v>0.49445045802524334</v>
      </c>
      <c r="N12" s="48">
        <v>0.49001383070828847</v>
      </c>
      <c r="O12" s="48">
        <v>0.50862185041569907</v>
      </c>
      <c r="P12" s="48">
        <v>0.48545433039806474</v>
      </c>
      <c r="Q12" s="48">
        <v>0.57313691784784238</v>
      </c>
      <c r="R12" s="48">
        <v>0.65762381109769241</v>
      </c>
      <c r="S12" s="48">
        <v>0.60748993186115585</v>
      </c>
      <c r="T12" s="48">
        <v>0.57542859422866588</v>
      </c>
      <c r="U12" s="48">
        <v>0.46879948892575041</v>
      </c>
      <c r="V12" s="48">
        <v>0.35377666320053497</v>
      </c>
      <c r="W12" s="48">
        <v>0.17623128750263867</v>
      </c>
      <c r="X12" s="48">
        <v>0.1072071177290051</v>
      </c>
      <c r="Y12" s="48">
        <v>0.10996135355876489</v>
      </c>
      <c r="Z12" s="48">
        <v>0.10507758818658988</v>
      </c>
      <c r="AA12" s="48">
        <v>0.11121459349653125</v>
      </c>
      <c r="AB12" s="48">
        <v>0.12003519739542197</v>
      </c>
      <c r="AC12" s="48">
        <v>0.12444757524222549</v>
      </c>
      <c r="AD12" s="48">
        <v>0.1194293051093032</v>
      </c>
      <c r="AE12" s="48">
        <v>0.12849358939507724</v>
      </c>
      <c r="AF12" s="48">
        <v>9.807311839564975E-2</v>
      </c>
      <c r="AG12" s="48">
        <v>0.13896507093118368</v>
      </c>
      <c r="AH12" s="48">
        <v>0.11597226309921145</v>
      </c>
      <c r="AI12" s="15">
        <f>AH12/$AH$47</f>
        <v>2.0256705254698097E-5</v>
      </c>
      <c r="AJ12" s="15">
        <f>(AH12-B12)/B12</f>
        <v>-0.66467704343459222</v>
      </c>
      <c r="AK12" s="6"/>
      <c r="AL12" s="17">
        <f>(AH12-AG12)/AG12</f>
        <v>-0.16545746120158789</v>
      </c>
      <c r="AM12" s="18">
        <f>AH12-AG12</f>
        <v>-2.2992807831972231E-2</v>
      </c>
    </row>
    <row r="13" spans="1:39" hidden="1" outlineLevel="1" x14ac:dyDescent="0.25">
      <c r="A13" s="47" t="s">
        <v>20</v>
      </c>
      <c r="B13" s="48">
        <v>44.550689714211835</v>
      </c>
      <c r="C13" s="48">
        <v>45.447458616416228</v>
      </c>
      <c r="D13" s="48">
        <v>58.843115030477641</v>
      </c>
      <c r="E13" s="48">
        <v>74.126776621862945</v>
      </c>
      <c r="F13" s="48">
        <v>104.22880570022549</v>
      </c>
      <c r="G13" s="48">
        <v>145.08562024629833</v>
      </c>
      <c r="H13" s="48">
        <v>221.06674710585861</v>
      </c>
      <c r="I13" s="48">
        <v>279.42054108167565</v>
      </c>
      <c r="J13" s="48">
        <v>345.72665944571378</v>
      </c>
      <c r="K13" s="48">
        <v>136.81719042128594</v>
      </c>
      <c r="L13" s="48">
        <v>149.04285897948574</v>
      </c>
      <c r="M13" s="48">
        <v>153.72862009109318</v>
      </c>
      <c r="N13" s="48">
        <v>151.39854940394255</v>
      </c>
      <c r="O13" s="48">
        <v>144.62623024036481</v>
      </c>
      <c r="P13" s="48">
        <v>141.71194261212307</v>
      </c>
      <c r="Q13" s="48">
        <v>139.15850047911516</v>
      </c>
      <c r="R13" s="48">
        <v>134.62486258387446</v>
      </c>
      <c r="S13" s="48">
        <v>124.80134687694246</v>
      </c>
      <c r="T13" s="48">
        <v>89.353887029082415</v>
      </c>
      <c r="U13" s="48">
        <v>81.787756228114418</v>
      </c>
      <c r="V13" s="48">
        <v>75.853461160663016</v>
      </c>
      <c r="W13" s="48">
        <v>76.083046334497212</v>
      </c>
      <c r="X13" s="48">
        <v>75.503014549628531</v>
      </c>
      <c r="Y13" s="48">
        <v>79.883486885903537</v>
      </c>
      <c r="Z13" s="48">
        <v>84.824496136579441</v>
      </c>
      <c r="AA13" s="48">
        <v>91.789052437078553</v>
      </c>
      <c r="AB13" s="48">
        <v>99.066523688679396</v>
      </c>
      <c r="AC13" s="48">
        <v>99.613859452379444</v>
      </c>
      <c r="AD13" s="48">
        <v>103.98749786420299</v>
      </c>
      <c r="AE13" s="48">
        <v>106.63886635783366</v>
      </c>
      <c r="AF13" s="48">
        <v>94.331846103087955</v>
      </c>
      <c r="AG13" s="48">
        <v>102.19152628647247</v>
      </c>
      <c r="AH13" s="48">
        <v>107.60119297355848</v>
      </c>
      <c r="AI13" s="15">
        <f t="shared" ref="AI13:AI17" si="12">AH13/$AH$47</f>
        <v>1.8794542702461812E-2</v>
      </c>
      <c r="AJ13" s="15">
        <f t="shared" ref="AJ13:AJ17" si="13">(AH13-B13)/B13</f>
        <v>1.4152531344365091</v>
      </c>
      <c r="AK13" s="6"/>
      <c r="AL13" s="17">
        <f t="shared" ref="AL13:AL17" si="14">(AH13-AG13)/AG13</f>
        <v>5.2936548495431536E-2</v>
      </c>
      <c r="AM13" s="18">
        <f t="shared" ref="AM13:AM17" si="15">AH13-AG13</f>
        <v>5.4096666870860162</v>
      </c>
    </row>
    <row r="14" spans="1:39" hidden="1" outlineLevel="1" x14ac:dyDescent="0.25">
      <c r="A14" s="47" t="s">
        <v>21</v>
      </c>
      <c r="B14" s="48">
        <v>13.771582624800002</v>
      </c>
      <c r="C14" s="48">
        <v>13.3749356598</v>
      </c>
      <c r="D14" s="48">
        <v>11.9946042216</v>
      </c>
      <c r="E14" s="48">
        <v>13.168679238000003</v>
      </c>
      <c r="F14" s="48">
        <v>12.407117065200001</v>
      </c>
      <c r="G14" s="48">
        <v>11.518627863600001</v>
      </c>
      <c r="H14" s="48">
        <v>13.422533295600001</v>
      </c>
      <c r="I14" s="48">
        <v>12.9465569376</v>
      </c>
      <c r="J14" s="48">
        <v>13.327338024000001</v>
      </c>
      <c r="K14" s="48">
        <v>12.8196299088</v>
      </c>
      <c r="L14" s="48">
        <v>12.733954164360004</v>
      </c>
      <c r="M14" s="48">
        <v>13.898509653600001</v>
      </c>
      <c r="N14" s="48">
        <v>12.1532630076</v>
      </c>
      <c r="O14" s="48">
        <v>13.422533295600001</v>
      </c>
      <c r="P14" s="48">
        <v>14.152363711200001</v>
      </c>
      <c r="Q14" s="48">
        <v>12.635038062347212</v>
      </c>
      <c r="R14" s="48">
        <v>12.635038062347212</v>
      </c>
      <c r="S14" s="48">
        <v>13.664168854853996</v>
      </c>
      <c r="T14" s="48">
        <v>14.481195957641022</v>
      </c>
      <c r="U14" s="48">
        <v>12.706843122502102</v>
      </c>
      <c r="V14" s="48">
        <v>12.609746603850411</v>
      </c>
      <c r="W14" s="48">
        <v>12.746286229275089</v>
      </c>
      <c r="X14" s="48">
        <v>12.20479827046527</v>
      </c>
      <c r="Y14" s="48">
        <v>12.15433441270542</v>
      </c>
      <c r="Z14" s="48">
        <v>11.149945519737754</v>
      </c>
      <c r="AA14" s="48">
        <v>11.363253601477641</v>
      </c>
      <c r="AB14" s="48">
        <v>11.572817659462116</v>
      </c>
      <c r="AC14" s="48">
        <v>11.946497255851353</v>
      </c>
      <c r="AD14" s="48">
        <v>12.071782767537076</v>
      </c>
      <c r="AE14" s="48">
        <v>12.632453238224008</v>
      </c>
      <c r="AF14" s="48">
        <v>10.064402817060449</v>
      </c>
      <c r="AG14" s="48">
        <v>10.884297683942595</v>
      </c>
      <c r="AH14" s="48">
        <v>12.169122668384976</v>
      </c>
      <c r="AI14" s="15">
        <f t="shared" si="12"/>
        <v>2.1255628243699917E-3</v>
      </c>
      <c r="AJ14" s="15">
        <f t="shared" si="13"/>
        <v>-0.11635989850064879</v>
      </c>
      <c r="AK14" s="6"/>
      <c r="AL14" s="17">
        <f t="shared" si="14"/>
        <v>0.11804390340571622</v>
      </c>
      <c r="AM14" s="18">
        <f t="shared" si="15"/>
        <v>1.2848249844423805</v>
      </c>
    </row>
    <row r="15" spans="1:39" hidden="1" outlineLevel="1" x14ac:dyDescent="0.25">
      <c r="A15" s="47" t="s">
        <v>22</v>
      </c>
      <c r="B15" s="48">
        <v>0.59777304955199995</v>
      </c>
      <c r="C15" s="48">
        <v>0.57591807915600002</v>
      </c>
      <c r="D15" s="48">
        <v>0.64258139732399999</v>
      </c>
      <c r="E15" s="48">
        <v>0.64258139732399999</v>
      </c>
      <c r="F15" s="48">
        <v>0.73000127890800004</v>
      </c>
      <c r="G15" s="48">
        <v>0.64148299034399991</v>
      </c>
      <c r="H15" s="48">
        <v>0.73439490682800002</v>
      </c>
      <c r="I15" s="48">
        <v>0.75624987722400017</v>
      </c>
      <c r="J15" s="48">
        <v>0.82511000935200007</v>
      </c>
      <c r="K15" s="48">
        <v>0.91582511187600002</v>
      </c>
      <c r="L15" s="48">
        <v>1.0723613155598786</v>
      </c>
      <c r="M15" s="48">
        <v>1.0759127264717572</v>
      </c>
      <c r="N15" s="48">
        <v>1.1450290485716355</v>
      </c>
      <c r="O15" s="48">
        <v>1.2360003410675138</v>
      </c>
      <c r="P15" s="48">
        <v>1.6107357734231744</v>
      </c>
      <c r="Q15" s="48">
        <v>1.4967943979027016</v>
      </c>
      <c r="R15" s="48">
        <v>1.7897499992125974</v>
      </c>
      <c r="S15" s="48">
        <v>1.4133757615528735</v>
      </c>
      <c r="T15" s="48">
        <v>1.4649385713883438</v>
      </c>
      <c r="U15" s="48">
        <v>1.4276354583528423</v>
      </c>
      <c r="V15" s="48">
        <v>1.4319033288574345</v>
      </c>
      <c r="W15" s="48">
        <v>1.2430848274257107</v>
      </c>
      <c r="X15" s="48">
        <v>1.3136924672819408</v>
      </c>
      <c r="Y15" s="48">
        <v>1.284986631660255</v>
      </c>
      <c r="Z15" s="48">
        <v>1.6085998519396629</v>
      </c>
      <c r="AA15" s="48">
        <v>1.5865773007756887</v>
      </c>
      <c r="AB15" s="48">
        <v>1.906591250740868</v>
      </c>
      <c r="AC15" s="48">
        <v>1.6835168526762208</v>
      </c>
      <c r="AD15" s="48">
        <v>1.8620488986256891</v>
      </c>
      <c r="AE15" s="48">
        <v>1.9831602038916345</v>
      </c>
      <c r="AF15" s="48">
        <v>2.4252697637505678</v>
      </c>
      <c r="AG15" s="48">
        <v>2.5934569014561788</v>
      </c>
      <c r="AH15" s="48">
        <v>2.187929707387283</v>
      </c>
      <c r="AI15" s="15">
        <f t="shared" si="12"/>
        <v>3.8216247588983537E-4</v>
      </c>
      <c r="AJ15" s="15">
        <f t="shared" si="13"/>
        <v>2.6601344089149275</v>
      </c>
      <c r="AK15" s="6"/>
      <c r="AL15" s="17">
        <f t="shared" si="14"/>
        <v>-0.15636550344877514</v>
      </c>
      <c r="AM15" s="18">
        <f t="shared" si="15"/>
        <v>-0.40552719406889581</v>
      </c>
    </row>
    <row r="16" spans="1:39" hidden="1" outlineLevel="1" x14ac:dyDescent="0.25">
      <c r="A16" s="47" t="s">
        <v>23</v>
      </c>
      <c r="B16" s="48">
        <v>3.5277188344083069E-2</v>
      </c>
      <c r="C16" s="48">
        <v>3.5721323231160416E-2</v>
      </c>
      <c r="D16" s="48">
        <v>3.5760476678288862E-2</v>
      </c>
      <c r="E16" s="48">
        <v>2.4962103836631069E-2</v>
      </c>
      <c r="F16" s="48">
        <v>2.1422129712965088E-2</v>
      </c>
      <c r="G16" s="48">
        <v>6.0107799889826688E-2</v>
      </c>
      <c r="H16" s="48">
        <v>6.480177609374517E-2</v>
      </c>
      <c r="I16" s="48">
        <v>5.0424039814296051E-2</v>
      </c>
      <c r="J16" s="48">
        <v>3.3333886643239677E-2</v>
      </c>
      <c r="K16" s="48">
        <v>4.5903476681428884E-2</v>
      </c>
      <c r="L16" s="48">
        <v>2.8710453721842909E-2</v>
      </c>
      <c r="M16" s="48">
        <v>4.9354783698580901E-2</v>
      </c>
      <c r="N16" s="48">
        <v>4.9796058878667095E-2</v>
      </c>
      <c r="O16" s="48">
        <v>5.1182551513747371E-2</v>
      </c>
      <c r="P16" s="48">
        <v>5.6057494426636323E-2</v>
      </c>
      <c r="Q16" s="48">
        <v>7.1143939708699658E-2</v>
      </c>
      <c r="R16" s="48">
        <v>7.0493861742263006E-2</v>
      </c>
      <c r="S16" s="48">
        <v>6.0031826068673889E-2</v>
      </c>
      <c r="T16" s="48">
        <v>6.6762252697256885E-2</v>
      </c>
      <c r="U16" s="48">
        <v>6.8767496044549278E-2</v>
      </c>
      <c r="V16" s="48">
        <v>7.474413192873651E-2</v>
      </c>
      <c r="W16" s="48">
        <v>6.980726438651931E-2</v>
      </c>
      <c r="X16" s="48">
        <v>6.4551194380777083E-2</v>
      </c>
      <c r="Y16" s="48">
        <v>6.8543858147605025E-2</v>
      </c>
      <c r="Z16" s="48">
        <v>6.8008428934330414E-2</v>
      </c>
      <c r="AA16" s="48">
        <v>6.3818868352123914E-2</v>
      </c>
      <c r="AB16" s="48">
        <v>6.4206687901939008E-2</v>
      </c>
      <c r="AC16" s="48">
        <v>6.0325818170606588E-2</v>
      </c>
      <c r="AD16" s="48">
        <v>6.6463298423139389E-2</v>
      </c>
      <c r="AE16" s="48">
        <v>6.711987747575357E-2</v>
      </c>
      <c r="AF16" s="48">
        <v>6.960761382187336E-2</v>
      </c>
      <c r="AG16" s="48">
        <v>7.1363917762003487E-2</v>
      </c>
      <c r="AH16" s="48">
        <v>7.2555337224457089E-2</v>
      </c>
      <c r="AI16" s="15">
        <f t="shared" si="12"/>
        <v>1.2673134433478566E-5</v>
      </c>
      <c r="AJ16" s="15">
        <f t="shared" si="13"/>
        <v>1.0567210889023861</v>
      </c>
      <c r="AK16" s="6"/>
      <c r="AL16" s="17">
        <f t="shared" si="14"/>
        <v>1.6694983961319923E-2</v>
      </c>
      <c r="AM16" s="18">
        <f t="shared" si="15"/>
        <v>1.1914194624536023E-3</v>
      </c>
    </row>
    <row r="17" spans="1:45" collapsed="1" x14ac:dyDescent="0.25">
      <c r="A17" s="49" t="s">
        <v>24</v>
      </c>
      <c r="B17" s="46">
        <f t="shared" ref="B17:AA17" si="16">SUM(B18:B22)</f>
        <v>912.97110999999995</v>
      </c>
      <c r="C17" s="46">
        <f t="shared" si="16"/>
        <v>722.54131500000005</v>
      </c>
      <c r="D17" s="46">
        <f t="shared" si="16"/>
        <v>722.77027500000008</v>
      </c>
      <c r="E17" s="46">
        <f t="shared" si="16"/>
        <v>722.92609500000003</v>
      </c>
      <c r="F17" s="46">
        <f t="shared" si="16"/>
        <v>723.01990500000011</v>
      </c>
      <c r="G17" s="46">
        <f t="shared" si="16"/>
        <v>723.142335</v>
      </c>
      <c r="H17" s="46">
        <f t="shared" si="16"/>
        <v>723.33949500000006</v>
      </c>
      <c r="I17" s="46">
        <f t="shared" si="16"/>
        <v>723.64318500000002</v>
      </c>
      <c r="J17" s="46">
        <f t="shared" si="16"/>
        <v>723.9516450000001</v>
      </c>
      <c r="K17" s="46">
        <f t="shared" si="16"/>
        <v>724.25772000000006</v>
      </c>
      <c r="L17" s="46">
        <f t="shared" si="16"/>
        <v>724.63852500000007</v>
      </c>
      <c r="M17" s="46">
        <f t="shared" si="16"/>
        <v>530.11023999999998</v>
      </c>
      <c r="N17" s="46">
        <f t="shared" si="16"/>
        <v>280.90423999999996</v>
      </c>
      <c r="O17" s="46">
        <f t="shared" si="16"/>
        <v>31.640204999999998</v>
      </c>
      <c r="P17" s="46">
        <f t="shared" si="16"/>
        <v>32.15934</v>
      </c>
      <c r="Q17" s="46">
        <f t="shared" si="16"/>
        <v>32.863709999999998</v>
      </c>
      <c r="R17" s="46">
        <f t="shared" si="16"/>
        <v>33.651554999999995</v>
      </c>
      <c r="S17" s="46">
        <f t="shared" si="16"/>
        <v>34.787610000000001</v>
      </c>
      <c r="T17" s="46">
        <f t="shared" si="16"/>
        <v>35.656545000000001</v>
      </c>
      <c r="U17" s="46">
        <f t="shared" si="16"/>
        <v>36.040529999999997</v>
      </c>
      <c r="V17" s="46">
        <f t="shared" si="16"/>
        <v>36.210660000000004</v>
      </c>
      <c r="W17" s="46">
        <f t="shared" si="16"/>
        <v>36.370454999999993</v>
      </c>
      <c r="X17" s="46">
        <f t="shared" si="16"/>
        <v>36.519914999999997</v>
      </c>
      <c r="Y17" s="46">
        <f t="shared" si="16"/>
        <v>36.686865000000004</v>
      </c>
      <c r="Z17" s="46">
        <f t="shared" si="16"/>
        <v>36.930929999999996</v>
      </c>
      <c r="AA17" s="46">
        <f t="shared" si="16"/>
        <v>37.268009999999997</v>
      </c>
      <c r="AB17" s="46">
        <f>SUM(AB18:AB22)</f>
        <v>37.679819999999999</v>
      </c>
      <c r="AC17" s="46">
        <f>SUM(AC18:AC22)</f>
        <v>38.100375000000007</v>
      </c>
      <c r="AD17" s="46">
        <f t="shared" ref="AD17:AF17" si="17">SUM(AD18:AD22)</f>
        <v>38.613150000000005</v>
      </c>
      <c r="AE17" s="46">
        <f t="shared" si="17"/>
        <v>39.125924999999995</v>
      </c>
      <c r="AF17" s="46">
        <f t="shared" si="17"/>
        <v>39.570329999999998</v>
      </c>
      <c r="AG17" s="46">
        <f>SUM(AG18:AG22)</f>
        <v>39.841425000000001</v>
      </c>
      <c r="AH17" s="46">
        <f>SUM(AH18:AH22)</f>
        <v>40.546590000000002</v>
      </c>
      <c r="AI17" s="9">
        <f t="shared" si="12"/>
        <v>7.0822134600447744E-3</v>
      </c>
      <c r="AJ17" s="9">
        <f t="shared" si="13"/>
        <v>-0.95558830990829491</v>
      </c>
      <c r="AK17" s="6"/>
      <c r="AL17" s="11">
        <f t="shared" si="14"/>
        <v>1.7699291629252743E-2</v>
      </c>
      <c r="AM17" s="12">
        <f t="shared" si="15"/>
        <v>0.70516500000000093</v>
      </c>
    </row>
    <row r="18" spans="1:45" hidden="1" outlineLevel="1" x14ac:dyDescent="0.25">
      <c r="A18" s="47" t="s">
        <v>25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15"/>
      <c r="AJ18" s="15"/>
      <c r="AK18" s="6"/>
      <c r="AL18" s="17"/>
      <c r="AM18" s="18"/>
    </row>
    <row r="19" spans="1:45" hidden="1" outlineLevel="1" x14ac:dyDescent="0.25">
      <c r="A19" s="47" t="s">
        <v>26</v>
      </c>
      <c r="B19" s="48">
        <v>885.09999999999991</v>
      </c>
      <c r="C19" s="48">
        <v>694.51200000000006</v>
      </c>
      <c r="D19" s="48">
        <v>694.51200000000006</v>
      </c>
      <c r="E19" s="48">
        <v>694.51200000000006</v>
      </c>
      <c r="F19" s="48">
        <v>694.51200000000006</v>
      </c>
      <c r="G19" s="48">
        <v>694.51200000000006</v>
      </c>
      <c r="H19" s="48">
        <v>694.51200000000006</v>
      </c>
      <c r="I19" s="48">
        <v>694.51200000000006</v>
      </c>
      <c r="J19" s="48">
        <v>694.51200000000006</v>
      </c>
      <c r="K19" s="48">
        <v>694.51200000000006</v>
      </c>
      <c r="L19" s="48">
        <v>694.51200000000006</v>
      </c>
      <c r="M19" s="48">
        <v>499.52499999999998</v>
      </c>
      <c r="N19" s="48">
        <v>249.76249999999999</v>
      </c>
      <c r="O19" s="48" t="s">
        <v>27</v>
      </c>
      <c r="P19" s="48" t="s">
        <v>27</v>
      </c>
      <c r="Q19" s="48" t="s">
        <v>27</v>
      </c>
      <c r="R19" s="48" t="s">
        <v>27</v>
      </c>
      <c r="S19" s="48" t="s">
        <v>27</v>
      </c>
      <c r="T19" s="48" t="s">
        <v>27</v>
      </c>
      <c r="U19" s="48" t="s">
        <v>27</v>
      </c>
      <c r="V19" s="48" t="s">
        <v>27</v>
      </c>
      <c r="W19" s="48" t="s">
        <v>27</v>
      </c>
      <c r="X19" s="48" t="s">
        <v>27</v>
      </c>
      <c r="Y19" s="48" t="s">
        <v>27</v>
      </c>
      <c r="Z19" s="48" t="s">
        <v>27</v>
      </c>
      <c r="AA19" s="48" t="s">
        <v>27</v>
      </c>
      <c r="AB19" s="48" t="s">
        <v>27</v>
      </c>
      <c r="AC19" s="48" t="s">
        <v>27</v>
      </c>
      <c r="AD19" s="48" t="s">
        <v>27</v>
      </c>
      <c r="AE19" s="48" t="s">
        <v>27</v>
      </c>
      <c r="AF19" s="48" t="s">
        <v>27</v>
      </c>
      <c r="AG19" s="48" t="s">
        <v>27</v>
      </c>
      <c r="AH19" s="48" t="s">
        <v>27</v>
      </c>
      <c r="AI19" s="15"/>
      <c r="AJ19" s="15"/>
      <c r="AK19" s="6"/>
      <c r="AL19" s="17"/>
      <c r="AM19" s="18"/>
    </row>
    <row r="20" spans="1:45" hidden="1" outlineLevel="1" x14ac:dyDescent="0.25">
      <c r="A20" s="47" t="s">
        <v>28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15"/>
      <c r="AJ20" s="15"/>
      <c r="AK20" s="6"/>
      <c r="AL20" s="17"/>
      <c r="AM20" s="18"/>
    </row>
    <row r="21" spans="1:45" hidden="1" outlineLevel="1" x14ac:dyDescent="0.25">
      <c r="A21" s="47" t="s">
        <v>29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15"/>
      <c r="AJ21" s="15"/>
      <c r="AK21" s="6"/>
      <c r="AL21" s="17"/>
      <c r="AM21" s="18"/>
    </row>
    <row r="22" spans="1:45" hidden="1" outlineLevel="1" x14ac:dyDescent="0.25">
      <c r="A22" s="47" t="s">
        <v>30</v>
      </c>
      <c r="B22" s="48">
        <v>27.871110000000002</v>
      </c>
      <c r="C22" s="48">
        <v>28.029314999999997</v>
      </c>
      <c r="D22" s="48">
        <v>28.258274999999998</v>
      </c>
      <c r="E22" s="48">
        <v>28.414095</v>
      </c>
      <c r="F22" s="48">
        <v>28.507904999999997</v>
      </c>
      <c r="G22" s="48">
        <v>28.630334999999999</v>
      </c>
      <c r="H22" s="48">
        <v>28.827494999999999</v>
      </c>
      <c r="I22" s="48">
        <v>29.131184999999999</v>
      </c>
      <c r="J22" s="48">
        <v>29.439644999999995</v>
      </c>
      <c r="K22" s="48">
        <v>29.745719999999995</v>
      </c>
      <c r="L22" s="48">
        <v>30.126525000000001</v>
      </c>
      <c r="M22" s="48">
        <v>30.585239999999999</v>
      </c>
      <c r="N22" s="48">
        <v>31.141739999999999</v>
      </c>
      <c r="O22" s="48">
        <v>31.640204999999998</v>
      </c>
      <c r="P22" s="48">
        <v>32.15934</v>
      </c>
      <c r="Q22" s="48">
        <v>32.863709999999998</v>
      </c>
      <c r="R22" s="48">
        <v>33.651554999999995</v>
      </c>
      <c r="S22" s="48">
        <v>34.787610000000001</v>
      </c>
      <c r="T22" s="48">
        <v>35.656545000000001</v>
      </c>
      <c r="U22" s="48">
        <v>36.040529999999997</v>
      </c>
      <c r="V22" s="48">
        <v>36.210660000000004</v>
      </c>
      <c r="W22" s="48">
        <v>36.370454999999993</v>
      </c>
      <c r="X22" s="48">
        <v>36.519914999999997</v>
      </c>
      <c r="Y22" s="48">
        <v>36.686865000000004</v>
      </c>
      <c r="Z22" s="48">
        <v>36.930929999999996</v>
      </c>
      <c r="AA22" s="48">
        <v>37.268009999999997</v>
      </c>
      <c r="AB22" s="48">
        <v>37.679819999999999</v>
      </c>
      <c r="AC22" s="48">
        <v>38.100375000000007</v>
      </c>
      <c r="AD22" s="48">
        <v>38.613150000000005</v>
      </c>
      <c r="AE22" s="48">
        <v>39.125924999999995</v>
      </c>
      <c r="AF22" s="48">
        <v>39.570329999999998</v>
      </c>
      <c r="AG22" s="48">
        <v>39.841425000000001</v>
      </c>
      <c r="AH22" s="48">
        <v>40.546590000000002</v>
      </c>
      <c r="AI22" s="15">
        <f t="shared" ref="AI22" si="18">AH22/$AH$47</f>
        <v>7.0822134600447744E-3</v>
      </c>
      <c r="AJ22" s="15">
        <f t="shared" ref="AJ22" si="19">(AH22-B22)/B22</f>
        <v>0.4547892064578698</v>
      </c>
      <c r="AK22" s="6"/>
      <c r="AL22" s="17">
        <f t="shared" ref="AL22" si="20">(AH22-AG22)/AG22</f>
        <v>1.7699291629252743E-2</v>
      </c>
      <c r="AM22" s="18">
        <f t="shared" ref="AM22" si="21">AH22-AG22</f>
        <v>0.70516500000000093</v>
      </c>
    </row>
    <row r="23" spans="1:45" x14ac:dyDescent="0.25">
      <c r="A23" s="49" t="s">
        <v>31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9"/>
      <c r="AJ23" s="9"/>
      <c r="AK23" s="6"/>
      <c r="AL23" s="11"/>
      <c r="AM23" s="12"/>
      <c r="AS23" s="10"/>
    </row>
    <row r="24" spans="1:45" collapsed="1" x14ac:dyDescent="0.25">
      <c r="A24" s="49" t="s">
        <v>32</v>
      </c>
      <c r="B24" s="46">
        <f t="shared" ref="B24:AA24" si="22">SUM(B25:B31)</f>
        <v>5379.5404660564809</v>
      </c>
      <c r="C24" s="46">
        <f t="shared" si="22"/>
        <v>5359.2092334929421</v>
      </c>
      <c r="D24" s="46">
        <f t="shared" si="22"/>
        <v>5286.5339623575146</v>
      </c>
      <c r="E24" s="46">
        <f t="shared" si="22"/>
        <v>5435.2757968512287</v>
      </c>
      <c r="F24" s="46">
        <f t="shared" si="22"/>
        <v>5638.5824595389495</v>
      </c>
      <c r="G24" s="46">
        <f t="shared" si="22"/>
        <v>5874.9061276282318</v>
      </c>
      <c r="H24" s="46">
        <f t="shared" si="22"/>
        <v>5890.1174374606271</v>
      </c>
      <c r="I24" s="46">
        <f t="shared" si="22"/>
        <v>5743.8446997192714</v>
      </c>
      <c r="J24" s="46">
        <f t="shared" si="22"/>
        <v>6081.6362037426197</v>
      </c>
      <c r="K24" s="46">
        <f t="shared" si="22"/>
        <v>6073.7334404957692</v>
      </c>
      <c r="L24" s="46">
        <f t="shared" si="22"/>
        <v>5805.7086130392709</v>
      </c>
      <c r="M24" s="46">
        <f t="shared" si="22"/>
        <v>5580.8064571530049</v>
      </c>
      <c r="N24" s="46">
        <f t="shared" si="22"/>
        <v>5539.3197323510212</v>
      </c>
      <c r="O24" s="46">
        <f t="shared" si="22"/>
        <v>5720.1361082203357</v>
      </c>
      <c r="P24" s="46">
        <f t="shared" si="22"/>
        <v>5582.2851752374563</v>
      </c>
      <c r="Q24" s="46">
        <f t="shared" si="22"/>
        <v>5487.0996750174927</v>
      </c>
      <c r="R24" s="46">
        <f t="shared" si="22"/>
        <v>5419.3563088182227</v>
      </c>
      <c r="S24" s="46">
        <f t="shared" si="22"/>
        <v>5194.8359568380847</v>
      </c>
      <c r="T24" s="46">
        <f t="shared" si="22"/>
        <v>5090.3598857438528</v>
      </c>
      <c r="U24" s="46">
        <f t="shared" si="22"/>
        <v>4953.3372674016528</v>
      </c>
      <c r="V24" s="46">
        <f t="shared" si="22"/>
        <v>5189.9949075312379</v>
      </c>
      <c r="W24" s="46">
        <f t="shared" si="22"/>
        <v>4801.0966666858594</v>
      </c>
      <c r="X24" s="46">
        <f t="shared" si="22"/>
        <v>5005.7210483653598</v>
      </c>
      <c r="Y24" s="46">
        <f t="shared" si="22"/>
        <v>5379.8308561500244</v>
      </c>
      <c r="Z24" s="46">
        <f t="shared" si="22"/>
        <v>5149.4321247567314</v>
      </c>
      <c r="AA24" s="46">
        <f t="shared" si="22"/>
        <v>5192.9821269019212</v>
      </c>
      <c r="AB24" s="46">
        <f>SUM(AB25:AB31)</f>
        <v>5264.9069667757076</v>
      </c>
      <c r="AC24" s="46">
        <f>SUM(AC25:AC31)</f>
        <v>5550.9236599237929</v>
      </c>
      <c r="AD24" s="46">
        <f t="shared" ref="AD24:AF24" si="23">SUM(AD25:AD31)</f>
        <v>5865.7143761154839</v>
      </c>
      <c r="AE24" s="46">
        <f t="shared" si="23"/>
        <v>5496.4918890717081</v>
      </c>
      <c r="AF24" s="46">
        <f t="shared" si="23"/>
        <v>5526.4750366931958</v>
      </c>
      <c r="AG24" s="46">
        <f>SUM(AG25:AG31)</f>
        <v>5751.9473517747183</v>
      </c>
      <c r="AH24" s="46">
        <f>SUM(AH25:AH31)</f>
        <v>5318.8462929954294</v>
      </c>
      <c r="AI24" s="9">
        <f t="shared" ref="AI24:AI27" si="24">AH24/$AH$47</f>
        <v>0.9290350879854874</v>
      </c>
      <c r="AJ24" s="9">
        <f>(AH24-B24)/B24</f>
        <v>-1.1282408496416407E-2</v>
      </c>
      <c r="AK24" s="6"/>
      <c r="AL24" s="11">
        <f t="shared" ref="AL24:AL27" si="25">(AH24-AG24)/AG24</f>
        <v>-7.5296422636006735E-2</v>
      </c>
      <c r="AM24" s="12">
        <f t="shared" ref="AM24:AM27" si="26">AH24-AG24</f>
        <v>-433.10105877928891</v>
      </c>
      <c r="AP24" s="50"/>
      <c r="AQ24" s="50"/>
      <c r="AR24" s="50"/>
    </row>
    <row r="25" spans="1:45" hidden="1" outlineLevel="1" x14ac:dyDescent="0.25">
      <c r="A25" s="47" t="s">
        <v>33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15"/>
      <c r="AJ25" s="15"/>
      <c r="AK25" s="6"/>
      <c r="AL25" s="17"/>
      <c r="AM25" s="18"/>
    </row>
    <row r="26" spans="1:45" hidden="1" outlineLevel="1" x14ac:dyDescent="0.25">
      <c r="A26" s="47" t="s">
        <v>34</v>
      </c>
      <c r="B26" s="48">
        <v>514.60323919130246</v>
      </c>
      <c r="C26" s="48">
        <v>526.91649574453982</v>
      </c>
      <c r="D26" s="48">
        <v>536.06048393820299</v>
      </c>
      <c r="E26" s="48">
        <v>542.5572194241156</v>
      </c>
      <c r="F26" s="48">
        <v>547.03977785493794</v>
      </c>
      <c r="G26" s="48">
        <v>556.63757752897482</v>
      </c>
      <c r="H26" s="48">
        <v>581.44973947193012</v>
      </c>
      <c r="I26" s="48">
        <v>604.88205776703273</v>
      </c>
      <c r="J26" s="48">
        <v>617.84633539698768</v>
      </c>
      <c r="K26" s="48">
        <v>598.5405336184341</v>
      </c>
      <c r="L26" s="48">
        <v>573.94465567095881</v>
      </c>
      <c r="M26" s="48">
        <v>580.85248818865227</v>
      </c>
      <c r="N26" s="48">
        <v>585.56665785447342</v>
      </c>
      <c r="O26" s="48">
        <v>584.81787105785224</v>
      </c>
      <c r="P26" s="48">
        <v>575.35370817329874</v>
      </c>
      <c r="Q26" s="48">
        <v>595.52851034744003</v>
      </c>
      <c r="R26" s="48">
        <v>607.79928104498049</v>
      </c>
      <c r="S26" s="48">
        <v>575.75177051784806</v>
      </c>
      <c r="T26" s="48">
        <v>582.54585373097621</v>
      </c>
      <c r="U26" s="48">
        <v>574.09749173379646</v>
      </c>
      <c r="V26" s="48">
        <v>553.06761425936645</v>
      </c>
      <c r="W26" s="48">
        <v>546.3846482804986</v>
      </c>
      <c r="X26" s="48">
        <v>604.03942406382851</v>
      </c>
      <c r="Y26" s="48">
        <v>598.83290384372242</v>
      </c>
      <c r="Z26" s="48">
        <v>566.45323676897158</v>
      </c>
      <c r="AA26" s="48">
        <v>594.32578387106275</v>
      </c>
      <c r="AB26" s="48">
        <v>611.07869321668352</v>
      </c>
      <c r="AC26" s="48">
        <v>632.66812668980697</v>
      </c>
      <c r="AD26" s="48">
        <v>661.64748068832512</v>
      </c>
      <c r="AE26" s="48">
        <v>622.58025912858477</v>
      </c>
      <c r="AF26" s="48">
        <v>621.58927971908679</v>
      </c>
      <c r="AG26" s="48">
        <v>636.65814232742491</v>
      </c>
      <c r="AH26" s="48">
        <v>637.11502978339649</v>
      </c>
      <c r="AI26" s="15">
        <f t="shared" si="24"/>
        <v>0.11128394865089267</v>
      </c>
      <c r="AJ26" s="15">
        <f t="shared" ref="AJ26:AJ27" si="27">(AH26-B26)/B26</f>
        <v>0.23807038366999198</v>
      </c>
      <c r="AK26" s="6"/>
      <c r="AL26" s="17">
        <f t="shared" si="25"/>
        <v>7.1763388480565622E-4</v>
      </c>
      <c r="AM26" s="18">
        <f t="shared" si="26"/>
        <v>0.45688745597158231</v>
      </c>
    </row>
    <row r="27" spans="1:45" hidden="1" outlineLevel="1" x14ac:dyDescent="0.25">
      <c r="A27" s="47" t="s">
        <v>35</v>
      </c>
      <c r="B27" s="48">
        <v>4802.7201582244288</v>
      </c>
      <c r="C27" s="48">
        <v>4767.6561852851328</v>
      </c>
      <c r="D27" s="48">
        <v>4684.9044703578375</v>
      </c>
      <c r="E27" s="48">
        <v>4826.7672856095305</v>
      </c>
      <c r="F27" s="48">
        <v>5016.6742733808615</v>
      </c>
      <c r="G27" s="48">
        <v>5232.1537564672826</v>
      </c>
      <c r="H27" s="48">
        <v>5239.3008586078367</v>
      </c>
      <c r="I27" s="48">
        <v>5067.3415367542175</v>
      </c>
      <c r="J27" s="48">
        <v>5392.6712281517675</v>
      </c>
      <c r="K27" s="48">
        <v>5400.3359669295887</v>
      </c>
      <c r="L27" s="48">
        <v>5154.2641576201268</v>
      </c>
      <c r="M27" s="48">
        <v>4921.5520834137851</v>
      </c>
      <c r="N27" s="48">
        <v>4875.1716687544831</v>
      </c>
      <c r="O27" s="48">
        <v>5056.1306956308354</v>
      </c>
      <c r="P27" s="48">
        <v>4930.8614864118899</v>
      </c>
      <c r="Q27" s="48">
        <v>4810.1467894650559</v>
      </c>
      <c r="R27" s="48">
        <v>4733.5674405629197</v>
      </c>
      <c r="S27" s="48">
        <v>4545.0494274703342</v>
      </c>
      <c r="T27" s="48">
        <v>4427.9020319207466</v>
      </c>
      <c r="U27" s="48">
        <v>4311.3931724462636</v>
      </c>
      <c r="V27" s="48">
        <v>4572.8654086497054</v>
      </c>
      <c r="W27" s="48">
        <v>4193.4048058666212</v>
      </c>
      <c r="X27" s="48">
        <v>4343.1930445269927</v>
      </c>
      <c r="Y27" s="48">
        <v>4730.1546354241755</v>
      </c>
      <c r="Z27" s="48">
        <v>4537.3909551270572</v>
      </c>
      <c r="AA27" s="48">
        <v>4554.7827957551945</v>
      </c>
      <c r="AB27" s="48">
        <v>4607.8211718677831</v>
      </c>
      <c r="AC27" s="48">
        <v>4870.514137328676</v>
      </c>
      <c r="AD27" s="48">
        <v>5153.234956844376</v>
      </c>
      <c r="AE27" s="48">
        <v>4821.3625144509233</v>
      </c>
      <c r="AF27" s="48">
        <v>4852.1629526568904</v>
      </c>
      <c r="AG27" s="48">
        <v>5062.2040986825932</v>
      </c>
      <c r="AH27" s="48">
        <v>4625.6882851174014</v>
      </c>
      <c r="AI27" s="15">
        <f t="shared" si="24"/>
        <v>0.80796219447381123</v>
      </c>
      <c r="AJ27" s="15">
        <f t="shared" si="27"/>
        <v>-3.6860751256528823E-2</v>
      </c>
      <c r="AK27" s="6"/>
      <c r="AL27" s="17">
        <f t="shared" si="25"/>
        <v>-8.6230386024694725E-2</v>
      </c>
      <c r="AM27" s="18">
        <f t="shared" si="26"/>
        <v>-436.51581356519182</v>
      </c>
    </row>
    <row r="28" spans="1:45" hidden="1" outlineLevel="1" x14ac:dyDescent="0.25">
      <c r="A28" s="47" t="s">
        <v>36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15"/>
      <c r="AJ28" s="15"/>
      <c r="AK28" s="6"/>
      <c r="AL28" s="17"/>
      <c r="AM28" s="18"/>
    </row>
    <row r="29" spans="1:45" hidden="1" outlineLevel="1" x14ac:dyDescent="0.25">
      <c r="A29" s="47" t="s">
        <v>37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15"/>
      <c r="AJ29" s="15"/>
      <c r="AK29" s="6"/>
      <c r="AL29" s="17"/>
      <c r="AM29" s="18"/>
    </row>
    <row r="30" spans="1:45" hidden="1" outlineLevel="1" x14ac:dyDescent="0.25">
      <c r="A30" s="47" t="s">
        <v>38</v>
      </c>
      <c r="B30" s="48">
        <v>61.58850217528321</v>
      </c>
      <c r="C30" s="48">
        <v>63.957290720486391</v>
      </c>
      <c r="D30" s="48">
        <v>64.845586424937622</v>
      </c>
      <c r="E30" s="48">
        <v>65.141684993088006</v>
      </c>
      <c r="F30" s="48">
        <v>74.024642037600003</v>
      </c>
      <c r="G30" s="48">
        <v>84.980289059164804</v>
      </c>
      <c r="H30" s="48">
        <v>68.398769242742404</v>
      </c>
      <c r="I30" s="48">
        <v>70.767557787945606</v>
      </c>
      <c r="J30" s="48">
        <v>70.175360651644809</v>
      </c>
      <c r="K30" s="48">
        <v>74.024642037600003</v>
      </c>
      <c r="L30" s="48">
        <v>76.689529150953632</v>
      </c>
      <c r="M30" s="48">
        <v>77.577824855404785</v>
      </c>
      <c r="N30" s="48">
        <v>77.873923423555212</v>
      </c>
      <c r="O30" s="48">
        <v>78.170021991705596</v>
      </c>
      <c r="P30" s="48">
        <v>74.912937742051213</v>
      </c>
      <c r="Q30" s="48">
        <v>80.387256838358979</v>
      </c>
      <c r="R30" s="48">
        <v>77.063184744658571</v>
      </c>
      <c r="S30" s="48">
        <v>73.170824114067273</v>
      </c>
      <c r="T30" s="48">
        <v>79.170340169497692</v>
      </c>
      <c r="U30" s="48">
        <v>67.153123453934725</v>
      </c>
      <c r="V30" s="48">
        <v>63.516791888366548</v>
      </c>
      <c r="W30" s="48">
        <v>60.85570850983801</v>
      </c>
      <c r="X30" s="48">
        <v>57.988759169649313</v>
      </c>
      <c r="Y30" s="48">
        <v>50.28715244983956</v>
      </c>
      <c r="Z30" s="48">
        <v>45.058018298975924</v>
      </c>
      <c r="AA30" s="48">
        <v>43.407658356151771</v>
      </c>
      <c r="AB30" s="48">
        <v>45.579297263864298</v>
      </c>
      <c r="AC30" s="48">
        <v>47.234808239736005</v>
      </c>
      <c r="AD30" s="48">
        <v>50.227262972157924</v>
      </c>
      <c r="AE30" s="48">
        <v>52.02703023291803</v>
      </c>
      <c r="AF30" s="48">
        <v>52.297235894895863</v>
      </c>
      <c r="AG30" s="48">
        <v>52.668739603529126</v>
      </c>
      <c r="AH30" s="48">
        <v>55.659380980286464</v>
      </c>
      <c r="AI30" s="15">
        <f t="shared" ref="AI30:AI36" si="28">AH30/$AH$47</f>
        <v>9.7219425149277627E-3</v>
      </c>
      <c r="AJ30" s="15">
        <f t="shared" ref="AJ30:AJ31" si="29">(AH30-B30)/B30</f>
        <v>-9.6269936523577765E-2</v>
      </c>
      <c r="AK30" s="6"/>
      <c r="AL30" s="17">
        <f t="shared" ref="AL30:AL40" si="30">(AH30-AG30)/AG30</f>
        <v>5.6782095020116018E-2</v>
      </c>
      <c r="AM30" s="18">
        <f>AH30-AG30</f>
        <v>2.9906413767573383</v>
      </c>
    </row>
    <row r="31" spans="1:45" hidden="1" outlineLevel="1" x14ac:dyDescent="0.25">
      <c r="A31" s="47" t="s">
        <v>39</v>
      </c>
      <c r="B31" s="48">
        <v>0.62856646546674466</v>
      </c>
      <c r="C31" s="48">
        <v>0.67926174278251006</v>
      </c>
      <c r="D31" s="48">
        <v>0.72342163653706348</v>
      </c>
      <c r="E31" s="48">
        <v>0.80960682449373833</v>
      </c>
      <c r="F31" s="48">
        <v>0.84376626555059786</v>
      </c>
      <c r="G31" s="48">
        <v>1.1345045728097507</v>
      </c>
      <c r="H31" s="48">
        <v>0.96807013811754661</v>
      </c>
      <c r="I31" s="48">
        <v>0.8535474100750966</v>
      </c>
      <c r="J31" s="48">
        <v>0.94327954221957921</v>
      </c>
      <c r="K31" s="48">
        <v>0.83229791014698518</v>
      </c>
      <c r="L31" s="48">
        <v>0.81027059723127537</v>
      </c>
      <c r="M31" s="48">
        <v>0.82406069516177938</v>
      </c>
      <c r="N31" s="48">
        <v>0.70748231850924803</v>
      </c>
      <c r="O31" s="48">
        <v>1.0175195399420975</v>
      </c>
      <c r="P31" s="48">
        <v>1.1570429102162665</v>
      </c>
      <c r="Q31" s="48">
        <v>1.0371183666388528</v>
      </c>
      <c r="R31" s="48">
        <v>0.92640246566450191</v>
      </c>
      <c r="S31" s="48">
        <v>0.86393473583576075</v>
      </c>
      <c r="T31" s="48">
        <v>0.74165992263233038</v>
      </c>
      <c r="U31" s="48">
        <v>0.69347976765838559</v>
      </c>
      <c r="V31" s="48">
        <v>0.54509273379966516</v>
      </c>
      <c r="W31" s="48">
        <v>0.45150402890165164</v>
      </c>
      <c r="X31" s="48">
        <v>0.49982060488852248</v>
      </c>
      <c r="Y31" s="48">
        <v>0.55616443228692047</v>
      </c>
      <c r="Z31" s="48">
        <v>0.52991456172638918</v>
      </c>
      <c r="AA31" s="48">
        <v>0.46588891951249106</v>
      </c>
      <c r="AB31" s="48">
        <v>0.42780442737639485</v>
      </c>
      <c r="AC31" s="48">
        <v>0.50658766557437584</v>
      </c>
      <c r="AD31" s="48">
        <v>0.60467561062464836</v>
      </c>
      <c r="AE31" s="48">
        <v>0.52208525928185456</v>
      </c>
      <c r="AF31" s="48">
        <v>0.42556842232370967</v>
      </c>
      <c r="AG31" s="48">
        <v>0.41637116117090189</v>
      </c>
      <c r="AH31" s="48">
        <v>0.38359711434531413</v>
      </c>
      <c r="AI31" s="15">
        <f t="shared" si="28"/>
        <v>6.7002345855735781E-5</v>
      </c>
      <c r="AJ31" s="15">
        <f t="shared" si="29"/>
        <v>-0.3897270449188337</v>
      </c>
      <c r="AK31" s="6"/>
      <c r="AL31" s="17">
        <f t="shared" si="30"/>
        <v>-7.8713537060112276E-2</v>
      </c>
      <c r="AM31" s="18">
        <f t="shared" ref="AM31:AM43" si="31">AH31-AG31</f>
        <v>-3.2774046825587766E-2</v>
      </c>
    </row>
    <row r="32" spans="1:45" collapsed="1" x14ac:dyDescent="0.25">
      <c r="A32" s="49" t="s">
        <v>40</v>
      </c>
      <c r="B32" s="46">
        <f t="shared" ref="B32:AA32" si="32">SUM(B33:B36)</f>
        <v>67.798219542501926</v>
      </c>
      <c r="C32" s="46">
        <f t="shared" si="32"/>
        <v>67.593379996960834</v>
      </c>
      <c r="D32" s="46">
        <f t="shared" si="32"/>
        <v>68.744773992710961</v>
      </c>
      <c r="E32" s="46">
        <f t="shared" si="32"/>
        <v>68.533637276454499</v>
      </c>
      <c r="F32" s="46">
        <f t="shared" si="32"/>
        <v>66.968568190431156</v>
      </c>
      <c r="G32" s="46">
        <f t="shared" si="32"/>
        <v>66.056218248249593</v>
      </c>
      <c r="H32" s="46">
        <f t="shared" si="32"/>
        <v>66.502794530335024</v>
      </c>
      <c r="I32" s="46">
        <f t="shared" si="32"/>
        <v>67.663801775746379</v>
      </c>
      <c r="J32" s="46">
        <f t="shared" si="32"/>
        <v>70.068946229378355</v>
      </c>
      <c r="K32" s="46">
        <f t="shared" si="32"/>
        <v>72.795580492591327</v>
      </c>
      <c r="L32" s="46">
        <f t="shared" si="32"/>
        <v>74.414641337540729</v>
      </c>
      <c r="M32" s="46">
        <f t="shared" si="32"/>
        <v>77.925850290297277</v>
      </c>
      <c r="N32" s="46">
        <f t="shared" si="32"/>
        <v>80.595206487177251</v>
      </c>
      <c r="O32" s="46">
        <f t="shared" si="32"/>
        <v>82.404242416794659</v>
      </c>
      <c r="P32" s="46">
        <f t="shared" si="32"/>
        <v>92.235364201452057</v>
      </c>
      <c r="Q32" s="46">
        <f t="shared" si="32"/>
        <v>97.734522290194505</v>
      </c>
      <c r="R32" s="46">
        <f t="shared" si="32"/>
        <v>95.057624932041676</v>
      </c>
      <c r="S32" s="46">
        <f t="shared" si="32"/>
        <v>96.595258205507889</v>
      </c>
      <c r="T32" s="46">
        <f t="shared" si="32"/>
        <v>102.13518254178297</v>
      </c>
      <c r="U32" s="46">
        <f t="shared" si="32"/>
        <v>102.80267555534151</v>
      </c>
      <c r="V32" s="46">
        <f t="shared" si="32"/>
        <v>102.44985300071239</v>
      </c>
      <c r="W32" s="46">
        <f t="shared" si="32"/>
        <v>101.0997821367055</v>
      </c>
      <c r="X32" s="46">
        <f t="shared" si="32"/>
        <v>99.374715322831207</v>
      </c>
      <c r="Y32" s="46">
        <f t="shared" si="32"/>
        <v>99.057901599478782</v>
      </c>
      <c r="Z32" s="46">
        <f t="shared" si="32"/>
        <v>100.38326080726493</v>
      </c>
      <c r="AA32" s="46">
        <f t="shared" si="32"/>
        <v>100.57320470298062</v>
      </c>
      <c r="AB32" s="46">
        <f>SUM(AB33:AB36)</f>
        <v>104.96304147421472</v>
      </c>
      <c r="AC32" s="46">
        <f>SUM(AC33:AC36)</f>
        <v>107.96976670852055</v>
      </c>
      <c r="AD32" s="46">
        <f t="shared" ref="AD32:AF32" si="33">SUM(AD33:AD36)</f>
        <v>108.66103925782893</v>
      </c>
      <c r="AE32" s="46">
        <f t="shared" si="33"/>
        <v>110.91401279326628</v>
      </c>
      <c r="AF32" s="46">
        <f t="shared" si="33"/>
        <v>111.21644864964242</v>
      </c>
      <c r="AG32" s="46">
        <f>SUM(AG33:AG36)</f>
        <v>112.36335227270916</v>
      </c>
      <c r="AH32" s="46">
        <f>SUM(AH33:AH36)</f>
        <v>114.32896389878317</v>
      </c>
      <c r="AI32" s="9">
        <f t="shared" si="28"/>
        <v>1.9969672591380317E-2</v>
      </c>
      <c r="AJ32" s="9">
        <f>(AH32-B32)/B32</f>
        <v>0.68631218740355948</v>
      </c>
      <c r="AK32" s="6"/>
      <c r="AL32" s="11">
        <f t="shared" si="30"/>
        <v>1.7493351580534999E-2</v>
      </c>
      <c r="AM32" s="12">
        <f t="shared" si="31"/>
        <v>1.9656116260740077</v>
      </c>
    </row>
    <row r="33" spans="1:39" hidden="1" outlineLevel="1" x14ac:dyDescent="0.25">
      <c r="A33" s="47" t="s">
        <v>41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15"/>
      <c r="AJ33" s="15"/>
      <c r="AK33" s="6"/>
      <c r="AL33" s="17"/>
      <c r="AM33" s="18"/>
    </row>
    <row r="34" spans="1:39" hidden="1" outlineLevel="1" x14ac:dyDescent="0.25">
      <c r="A34" s="47" t="s">
        <v>42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1.4140188</v>
      </c>
      <c r="N34" s="48">
        <v>2.1632267999999999</v>
      </c>
      <c r="O34" s="48">
        <v>3.0087888</v>
      </c>
      <c r="P34" s="48">
        <v>12.662187600000001</v>
      </c>
      <c r="Q34" s="48">
        <v>17.257923600000002</v>
      </c>
      <c r="R34" s="48">
        <v>13.8325548</v>
      </c>
      <c r="S34" s="48">
        <v>13.672982399999999</v>
      </c>
      <c r="T34" s="48">
        <v>18.037405200000002</v>
      </c>
      <c r="U34" s="48">
        <v>17.792163600000002</v>
      </c>
      <c r="V34" s="48">
        <v>18.0966804</v>
      </c>
      <c r="W34" s="48">
        <v>18.012664800000003</v>
      </c>
      <c r="X34" s="48">
        <v>16.354676399999999</v>
      </c>
      <c r="Y34" s="48">
        <v>16.4720184</v>
      </c>
      <c r="Z34" s="48">
        <v>15.226158</v>
      </c>
      <c r="AA34" s="48">
        <v>14.702157600000001</v>
      </c>
      <c r="AB34" s="48">
        <v>14.526876000000001</v>
      </c>
      <c r="AC34" s="48">
        <v>16.201625216714401</v>
      </c>
      <c r="AD34" s="48">
        <v>15.538424320934903</v>
      </c>
      <c r="AE34" s="48">
        <v>16.478704005747908</v>
      </c>
      <c r="AF34" s="48">
        <v>15.727573403999999</v>
      </c>
      <c r="AG34" s="48">
        <v>16.190060592591571</v>
      </c>
      <c r="AH34" s="48">
        <v>16.476613196515121</v>
      </c>
      <c r="AI34" s="15">
        <f t="shared" si="28"/>
        <v>2.8779458829043514E-3</v>
      </c>
      <c r="AJ34" s="15"/>
      <c r="AK34" s="6"/>
      <c r="AL34" s="17">
        <f t="shared" si="30"/>
        <v>1.7699291629252684E-2</v>
      </c>
      <c r="AM34" s="18">
        <f t="shared" si="31"/>
        <v>0.28655260392354975</v>
      </c>
    </row>
    <row r="35" spans="1:39" hidden="1" outlineLevel="1" x14ac:dyDescent="0.25">
      <c r="A35" s="47" t="s">
        <v>43</v>
      </c>
      <c r="B35" s="48">
        <v>0.97643700007333989</v>
      </c>
      <c r="C35" s="48">
        <v>0.98177963592510054</v>
      </c>
      <c r="D35" s="48">
        <v>0.99475230092524047</v>
      </c>
      <c r="E35" s="48">
        <v>1.0076081615616135</v>
      </c>
      <c r="F35" s="48">
        <v>1.0182450115025707</v>
      </c>
      <c r="G35" s="48">
        <v>1.0269113483924286</v>
      </c>
      <c r="H35" s="48">
        <v>1.0256696727635803</v>
      </c>
      <c r="I35" s="48">
        <v>0.88423624135352163</v>
      </c>
      <c r="J35" s="48">
        <v>0.72484375337834939</v>
      </c>
      <c r="K35" s="48">
        <v>0.85378609401990124</v>
      </c>
      <c r="L35" s="48">
        <v>0.91825786682641908</v>
      </c>
      <c r="M35" s="48">
        <v>1.060163530497269</v>
      </c>
      <c r="N35" s="48">
        <v>1.6074647848772401</v>
      </c>
      <c r="O35" s="48">
        <v>2.2063108340803508</v>
      </c>
      <c r="P35" s="48">
        <v>1.7938985650234573</v>
      </c>
      <c r="Q35" s="48">
        <v>1.4775684660302153</v>
      </c>
      <c r="R35" s="48">
        <v>1.4645470725166585</v>
      </c>
      <c r="S35" s="48">
        <v>0.76173506670073499</v>
      </c>
      <c r="T35" s="48">
        <v>0.63489791575794352</v>
      </c>
      <c r="U35" s="48">
        <v>0.64882156049147333</v>
      </c>
      <c r="V35" s="48">
        <v>0.58325932499809019</v>
      </c>
      <c r="W35" s="48">
        <v>0.47734416141975594</v>
      </c>
      <c r="X35" s="48">
        <v>0.45066366232404359</v>
      </c>
      <c r="Y35" s="48">
        <v>0.41541770187162763</v>
      </c>
      <c r="Z35" s="48">
        <v>0.37933161297921164</v>
      </c>
      <c r="AA35" s="48">
        <v>0.38626725713061355</v>
      </c>
      <c r="AB35" s="48">
        <v>0.23065730193952486</v>
      </c>
      <c r="AC35" s="48">
        <v>0.25252966220500439</v>
      </c>
      <c r="AD35" s="48">
        <v>0.22165605146543649</v>
      </c>
      <c r="AE35" s="48">
        <v>0.30064353023262724</v>
      </c>
      <c r="AF35" s="48">
        <v>0.28499779941385706</v>
      </c>
      <c r="AG35" s="48">
        <v>0.31717567140329006</v>
      </c>
      <c r="AH35" s="48">
        <v>0.2996493418680431</v>
      </c>
      <c r="AI35" s="15">
        <f t="shared" si="28"/>
        <v>5.2339311450640189E-5</v>
      </c>
      <c r="AJ35" s="15">
        <f>(AH35-B35)/B35</f>
        <v>-0.69311963614085026</v>
      </c>
      <c r="AK35" s="6"/>
      <c r="AL35" s="17">
        <f t="shared" si="30"/>
        <v>-5.5257483834446341E-2</v>
      </c>
      <c r="AM35" s="18">
        <f t="shared" si="31"/>
        <v>-1.7526329535246965E-2</v>
      </c>
    </row>
    <row r="36" spans="1:39" hidden="1" outlineLevel="1" x14ac:dyDescent="0.25">
      <c r="A36" s="47" t="s">
        <v>44</v>
      </c>
      <c r="B36" s="48">
        <v>66.821782542428579</v>
      </c>
      <c r="C36" s="48">
        <v>66.611600361035741</v>
      </c>
      <c r="D36" s="48">
        <v>67.750021691785719</v>
      </c>
      <c r="E36" s="48">
        <v>67.526029114892879</v>
      </c>
      <c r="F36" s="48">
        <v>65.950323178928585</v>
      </c>
      <c r="G36" s="48">
        <v>65.029306899857161</v>
      </c>
      <c r="H36" s="48">
        <v>65.47712485757144</v>
      </c>
      <c r="I36" s="48">
        <v>66.779565534392859</v>
      </c>
      <c r="J36" s="48">
        <v>69.344102476000003</v>
      </c>
      <c r="K36" s="48">
        <v>71.941794398571432</v>
      </c>
      <c r="L36" s="48">
        <v>73.496383470714306</v>
      </c>
      <c r="M36" s="48">
        <v>75.451667959800005</v>
      </c>
      <c r="N36" s="48">
        <v>76.82451490230001</v>
      </c>
      <c r="O36" s="48">
        <v>77.189142782714313</v>
      </c>
      <c r="P36" s="48">
        <v>77.779278036428593</v>
      </c>
      <c r="Q36" s="48">
        <v>78.999030224164287</v>
      </c>
      <c r="R36" s="48">
        <v>79.760523059525013</v>
      </c>
      <c r="S36" s="48">
        <v>82.160540738807157</v>
      </c>
      <c r="T36" s="48">
        <v>83.462879426025026</v>
      </c>
      <c r="U36" s="48">
        <v>84.361690394850029</v>
      </c>
      <c r="V36" s="48">
        <v>83.769913275714302</v>
      </c>
      <c r="W36" s="48">
        <v>82.609773175285738</v>
      </c>
      <c r="X36" s="48">
        <v>82.569375260507158</v>
      </c>
      <c r="Y36" s="48">
        <v>82.170465497607154</v>
      </c>
      <c r="Z36" s="48">
        <v>84.77777119428572</v>
      </c>
      <c r="AA36" s="48">
        <v>85.484779845849999</v>
      </c>
      <c r="AB36" s="48">
        <v>90.205508172275188</v>
      </c>
      <c r="AC36" s="48">
        <v>91.515611829601141</v>
      </c>
      <c r="AD36" s="48">
        <v>92.900958885428594</v>
      </c>
      <c r="AE36" s="48">
        <v>94.134665257285747</v>
      </c>
      <c r="AF36" s="48">
        <v>95.20387744622856</v>
      </c>
      <c r="AG36" s="48">
        <v>95.856116008714295</v>
      </c>
      <c r="AH36" s="48">
        <v>97.552701360400008</v>
      </c>
      <c r="AI36" s="15">
        <f t="shared" si="28"/>
        <v>1.7039387397025325E-2</v>
      </c>
      <c r="AJ36" s="15">
        <f>(AH36-B36)/B36</f>
        <v>0.45989372998930089</v>
      </c>
      <c r="AK36" s="6"/>
      <c r="AL36" s="17">
        <f t="shared" si="30"/>
        <v>1.7699291629252697E-2</v>
      </c>
      <c r="AM36" s="18">
        <f t="shared" si="31"/>
        <v>1.6965853516857123</v>
      </c>
    </row>
    <row r="37" spans="1:39" collapsed="1" x14ac:dyDescent="0.25">
      <c r="A37" s="49" t="s">
        <v>45</v>
      </c>
      <c r="B37" s="46">
        <f>SUM(B38:B45)</f>
        <v>191.54464920372001</v>
      </c>
      <c r="C37" s="46">
        <f t="shared" ref="C37:AF37" si="34">SUM(C38:C45)</f>
        <v>209.95069075913727</v>
      </c>
      <c r="D37" s="46">
        <f t="shared" si="34"/>
        <v>179.0115168103803</v>
      </c>
      <c r="E37" s="46">
        <f t="shared" si="34"/>
        <v>191.86071195836777</v>
      </c>
      <c r="F37" s="46">
        <f t="shared" si="34"/>
        <v>201.16710304910282</v>
      </c>
      <c r="G37" s="46">
        <f t="shared" si="34"/>
        <v>237.26098117507661</v>
      </c>
      <c r="H37" s="46">
        <f t="shared" si="34"/>
        <v>232.33923098611939</v>
      </c>
      <c r="I37" s="46">
        <f t="shared" si="34"/>
        <v>246.83774871966048</v>
      </c>
      <c r="J37" s="46">
        <f t="shared" si="34"/>
        <v>237.67466829379185</v>
      </c>
      <c r="K37" s="46">
        <f t="shared" si="34"/>
        <v>231.17189381025713</v>
      </c>
      <c r="L37" s="46">
        <f t="shared" si="34"/>
        <v>248.30874548198952</v>
      </c>
      <c r="M37" s="46">
        <f t="shared" si="34"/>
        <v>312.33075231023156</v>
      </c>
      <c r="N37" s="46">
        <f t="shared" si="34"/>
        <v>299.65834293284371</v>
      </c>
      <c r="O37" s="46">
        <f t="shared" si="34"/>
        <v>345.90256854592326</v>
      </c>
      <c r="P37" s="46">
        <f t="shared" si="34"/>
        <v>309.88476450354551</v>
      </c>
      <c r="Q37" s="46">
        <f t="shared" si="34"/>
        <v>322.99532960187656</v>
      </c>
      <c r="R37" s="46">
        <f t="shared" si="34"/>
        <v>330.98627637857379</v>
      </c>
      <c r="S37" s="46">
        <f t="shared" si="34"/>
        <v>332.47294277108421</v>
      </c>
      <c r="T37" s="46">
        <f t="shared" si="34"/>
        <v>357.61377262909105</v>
      </c>
      <c r="U37" s="46">
        <f t="shared" si="34"/>
        <v>381.42268012396482</v>
      </c>
      <c r="V37" s="46">
        <f t="shared" si="34"/>
        <v>480.07013159525366</v>
      </c>
      <c r="W37" s="46">
        <f t="shared" si="34"/>
        <v>431.41227578970961</v>
      </c>
      <c r="X37" s="46">
        <f t="shared" si="34"/>
        <v>420.21559618675099</v>
      </c>
      <c r="Y37" s="46">
        <f t="shared" si="34"/>
        <v>438.66241241761787</v>
      </c>
      <c r="Z37" s="46">
        <f t="shared" si="34"/>
        <v>438.79700384323763</v>
      </c>
      <c r="AA37" s="46">
        <f t="shared" si="34"/>
        <v>427.44272997439191</v>
      </c>
      <c r="AB37" s="46">
        <f t="shared" si="34"/>
        <v>412.89284340538637</v>
      </c>
      <c r="AC37" s="46">
        <f t="shared" si="34"/>
        <v>465.73855085349578</v>
      </c>
      <c r="AD37" s="46">
        <f t="shared" si="34"/>
        <v>419.08520169148966</v>
      </c>
      <c r="AE37" s="46">
        <f t="shared" si="34"/>
        <v>412.81506168880708</v>
      </c>
      <c r="AF37" s="46">
        <f t="shared" si="34"/>
        <v>403.94971632874416</v>
      </c>
      <c r="AG37" s="46">
        <f>SUM(AG38:AG45)</f>
        <v>432.96634719674046</v>
      </c>
      <c r="AH37" s="46">
        <f>SUM(AH38:AH45)</f>
        <v>220.34009435196805</v>
      </c>
      <c r="AI37" s="9">
        <f>AH37/$AH$48</f>
        <v>3.7060166013338752E-2</v>
      </c>
      <c r="AJ37" s="9">
        <f>(AH37-B37)/B37</f>
        <v>0.15033280891925221</v>
      </c>
      <c r="AK37" s="52"/>
      <c r="AL37" s="11">
        <f t="shared" si="30"/>
        <v>-0.49109186942918398</v>
      </c>
      <c r="AM37" s="12">
        <f t="shared" si="31"/>
        <v>-212.62625284477241</v>
      </c>
    </row>
    <row r="38" spans="1:39" hidden="1" outlineLevel="1" x14ac:dyDescent="0.25">
      <c r="A38" s="47" t="s">
        <v>46</v>
      </c>
      <c r="B38" s="48">
        <v>144.42988432551294</v>
      </c>
      <c r="C38" s="48">
        <v>149.86869193902507</v>
      </c>
      <c r="D38" s="48">
        <v>154.07421418670395</v>
      </c>
      <c r="E38" s="48">
        <v>158.46591390118536</v>
      </c>
      <c r="F38" s="48">
        <v>162.76087052481105</v>
      </c>
      <c r="G38" s="48">
        <v>171.48498297672865</v>
      </c>
      <c r="H38" s="48">
        <v>176.4753210133693</v>
      </c>
      <c r="I38" s="48">
        <v>177.64376636776061</v>
      </c>
      <c r="J38" s="48">
        <v>181.17620065533555</v>
      </c>
      <c r="K38" s="48">
        <v>184.64040100732214</v>
      </c>
      <c r="L38" s="48">
        <v>189.39705144153805</v>
      </c>
      <c r="M38" s="48">
        <v>195.12160069191717</v>
      </c>
      <c r="N38" s="48">
        <v>198.30744388694291</v>
      </c>
      <c r="O38" s="48">
        <v>201.88486491751266</v>
      </c>
      <c r="P38" s="48">
        <v>204.11348794835402</v>
      </c>
      <c r="Q38" s="48">
        <v>206.43846099274469</v>
      </c>
      <c r="R38" s="48">
        <v>209.63587406026343</v>
      </c>
      <c r="S38" s="48">
        <v>212.13376838502634</v>
      </c>
      <c r="T38" s="48">
        <v>214.31197313515415</v>
      </c>
      <c r="U38" s="48">
        <v>216.25404315438365</v>
      </c>
      <c r="V38" s="48">
        <v>221.04442982250779</v>
      </c>
      <c r="W38" s="48">
        <v>223.00221860343552</v>
      </c>
      <c r="X38" s="48">
        <v>222.6736746067547</v>
      </c>
      <c r="Y38" s="48">
        <v>223.27437656254742</v>
      </c>
      <c r="Z38" s="48">
        <v>223.97788158805983</v>
      </c>
      <c r="AA38" s="48">
        <v>226.2138191084145</v>
      </c>
      <c r="AB38" s="48">
        <v>227.5374479468137</v>
      </c>
      <c r="AC38" s="48">
        <v>233.12897201821323</v>
      </c>
      <c r="AD38" s="48">
        <v>232.99239044741387</v>
      </c>
      <c r="AE38" s="48">
        <v>234.08965536710841</v>
      </c>
      <c r="AF38" s="48">
        <v>234.4443994101355</v>
      </c>
      <c r="AG38" s="48">
        <v>234.15435478989963</v>
      </c>
      <c r="AH38" s="48"/>
      <c r="AI38" s="15">
        <f>AH38/$AH$48</f>
        <v>0</v>
      </c>
      <c r="AJ38" s="15">
        <f>(AH38-B38)/B38</f>
        <v>-1</v>
      </c>
      <c r="AK38" s="53"/>
      <c r="AL38" s="17">
        <f t="shared" si="30"/>
        <v>-1</v>
      </c>
      <c r="AM38" s="18">
        <f>AH38-AG38</f>
        <v>-234.15435478989963</v>
      </c>
    </row>
    <row r="39" spans="1:39" hidden="1" outlineLevel="1" x14ac:dyDescent="0.25">
      <c r="A39" s="47" t="s">
        <v>47</v>
      </c>
      <c r="B39" s="48">
        <v>1.3087658964800001E-2</v>
      </c>
      <c r="C39" s="48">
        <v>8.4110918804000002E-3</v>
      </c>
      <c r="D39" s="48">
        <v>5.4066498595000002E-3</v>
      </c>
      <c r="E39" s="48">
        <v>1.0900775076849998E-2</v>
      </c>
      <c r="F39" s="48">
        <v>1.2515704718650001E-2</v>
      </c>
      <c r="G39" s="48">
        <v>1.7091338701099999E-2</v>
      </c>
      <c r="H39" s="48">
        <v>1.9009067648750003E-2</v>
      </c>
      <c r="I39" s="48">
        <v>1.0396109564450001E-2</v>
      </c>
      <c r="J39" s="48">
        <v>5.4840319053000002E-3</v>
      </c>
      <c r="K39" s="48">
        <v>4.4747008805E-3</v>
      </c>
      <c r="L39" s="48">
        <v>1.123721875355E-2</v>
      </c>
      <c r="M39" s="48">
        <v>9.8834399999999989E-2</v>
      </c>
      <c r="N39" s="48">
        <v>9.9335249999999986E-3</v>
      </c>
      <c r="O39" s="48">
        <v>5.0032E-2</v>
      </c>
      <c r="P39" s="48">
        <v>0.10882666666754999</v>
      </c>
      <c r="Q39" s="48">
        <v>2.2922500000000002E-2</v>
      </c>
      <c r="R39" s="48">
        <v>4.2399999999999998E-3</v>
      </c>
      <c r="S39" s="48" t="s">
        <v>62</v>
      </c>
      <c r="T39" s="48">
        <v>4.0594819999999997E-3</v>
      </c>
      <c r="U39" s="48">
        <v>2.2924832000000002E-3</v>
      </c>
      <c r="V39" s="48">
        <v>3.9563830530500001E-3</v>
      </c>
      <c r="W39" s="48" t="s">
        <v>62</v>
      </c>
      <c r="X39" s="48">
        <v>6.408181823E-4</v>
      </c>
      <c r="Y39" s="48" t="s">
        <v>62</v>
      </c>
      <c r="Z39" s="48" t="s">
        <v>62</v>
      </c>
      <c r="AA39" s="48" t="s">
        <v>62</v>
      </c>
      <c r="AB39" s="48" t="s">
        <v>62</v>
      </c>
      <c r="AC39" s="48" t="s">
        <v>62</v>
      </c>
      <c r="AD39" s="48">
        <v>5.3E-3</v>
      </c>
      <c r="AE39" s="48">
        <v>2.9679999999999997E-3</v>
      </c>
      <c r="AF39" s="48">
        <v>1.06E-3</v>
      </c>
      <c r="AG39" s="48">
        <v>4.2399999999999998E-3</v>
      </c>
      <c r="AH39" s="48">
        <v>2.12E-2</v>
      </c>
      <c r="AI39" s="15">
        <f t="shared" ref="AI39:AI43" si="35">AH39/$AH$48</f>
        <v>3.5657401427257037E-6</v>
      </c>
      <c r="AJ39" s="15">
        <f t="shared" ref="AJ39:AJ43" si="36">(AH39-B39)/B39</f>
        <v>0.61984660946763659</v>
      </c>
      <c r="AK39" s="53"/>
      <c r="AL39" s="17">
        <f t="shared" si="30"/>
        <v>4</v>
      </c>
      <c r="AM39" s="18">
        <f t="shared" si="31"/>
        <v>1.6959999999999999E-2</v>
      </c>
    </row>
    <row r="40" spans="1:39" hidden="1" outlineLevel="1" x14ac:dyDescent="0.25">
      <c r="A40" s="47" t="s">
        <v>48</v>
      </c>
      <c r="B40" s="48">
        <v>13.8037515905381</v>
      </c>
      <c r="C40" s="48">
        <v>33.584930652058901</v>
      </c>
      <c r="D40" s="48">
        <v>1.3156805577350998</v>
      </c>
      <c r="E40" s="48">
        <v>2.6284542667429998</v>
      </c>
      <c r="F40" s="48">
        <v>3.02472933129155</v>
      </c>
      <c r="G40" s="48">
        <v>21.163888971398102</v>
      </c>
      <c r="H40" s="48">
        <v>5.5862795734527007</v>
      </c>
      <c r="I40" s="48">
        <v>27.498106558018701</v>
      </c>
      <c r="J40" s="48">
        <v>18.471161569966601</v>
      </c>
      <c r="K40" s="48">
        <v>7.1731962677948502</v>
      </c>
      <c r="L40" s="48">
        <v>5.8255246022092493</v>
      </c>
      <c r="M40" s="48">
        <v>11.115145349437901</v>
      </c>
      <c r="N40" s="48">
        <v>42.210464261681999</v>
      </c>
      <c r="O40" s="48">
        <v>31.916643939016648</v>
      </c>
      <c r="P40" s="48">
        <v>11.169806274917701</v>
      </c>
      <c r="Q40" s="48">
        <v>10.378901118984102</v>
      </c>
      <c r="R40" s="48">
        <v>9.1235888721059499</v>
      </c>
      <c r="S40" s="48">
        <v>14.15943364090265</v>
      </c>
      <c r="T40" s="48">
        <v>21.98963266120775</v>
      </c>
      <c r="U40" s="48">
        <v>29.75434965533945</v>
      </c>
      <c r="V40" s="48">
        <v>67.706533592623146</v>
      </c>
      <c r="W40" s="48">
        <v>69.007132042494547</v>
      </c>
      <c r="X40" s="48">
        <v>78.582943393445547</v>
      </c>
      <c r="Y40" s="48">
        <v>77.561195550176791</v>
      </c>
      <c r="Z40" s="48">
        <v>74.353521561603401</v>
      </c>
      <c r="AA40" s="48">
        <v>74.109075856150639</v>
      </c>
      <c r="AB40" s="48">
        <v>66.762535622444545</v>
      </c>
      <c r="AC40" s="48">
        <v>67.74102545483214</v>
      </c>
      <c r="AD40" s="48">
        <v>61.034097406862102</v>
      </c>
      <c r="AE40" s="48">
        <v>57.054760920356806</v>
      </c>
      <c r="AF40" s="48">
        <v>53.68514729167795</v>
      </c>
      <c r="AG40" s="48">
        <v>90.20245253570684</v>
      </c>
      <c r="AH40" s="48">
        <v>98.045207388420607</v>
      </c>
      <c r="AI40" s="15">
        <f t="shared" si="35"/>
        <v>1.6490742065413119E-2</v>
      </c>
      <c r="AJ40" s="15">
        <f t="shared" si="36"/>
        <v>6.1027942472991574</v>
      </c>
      <c r="AK40" s="53"/>
      <c r="AL40" s="17">
        <f t="shared" si="30"/>
        <v>8.6946137629785578E-2</v>
      </c>
      <c r="AM40" s="18">
        <f t="shared" si="31"/>
        <v>7.8427548527137674</v>
      </c>
    </row>
    <row r="41" spans="1:39" hidden="1" outlineLevel="1" x14ac:dyDescent="0.25">
      <c r="A41" s="47" t="s">
        <v>49</v>
      </c>
      <c r="B41" s="48">
        <v>27.634240866911401</v>
      </c>
      <c r="C41" s="48">
        <v>21.143554265133798</v>
      </c>
      <c r="D41" s="48">
        <v>16.981458145459651</v>
      </c>
      <c r="E41" s="48">
        <v>24.595667105907498</v>
      </c>
      <c r="F41" s="48">
        <v>26.593597474762053</v>
      </c>
      <c r="G41" s="48">
        <v>33.10251728800305</v>
      </c>
      <c r="H41" s="48">
        <v>35.657844950461595</v>
      </c>
      <c r="I41" s="48">
        <v>24.098326465977848</v>
      </c>
      <c r="J41" s="48">
        <v>17.362652753804699</v>
      </c>
      <c r="K41" s="48">
        <v>15.62295985181045</v>
      </c>
      <c r="L41" s="48">
        <v>24.83903963540655</v>
      </c>
      <c r="M41" s="48">
        <v>66.505251482089406</v>
      </c>
      <c r="N41" s="48">
        <v>13.25307286159445</v>
      </c>
      <c r="O41" s="48">
        <v>55.122429862165355</v>
      </c>
      <c r="P41" s="48">
        <v>28.924734428173352</v>
      </c>
      <c r="Q41" s="48">
        <v>30.924588775915751</v>
      </c>
      <c r="R41" s="48">
        <v>24.46310287004</v>
      </c>
      <c r="S41" s="48">
        <v>17.744260658084251</v>
      </c>
      <c r="T41" s="48">
        <v>14.072101097801351</v>
      </c>
      <c r="U41" s="48">
        <v>13.955074574837051</v>
      </c>
      <c r="V41" s="48">
        <v>69.401772925326199</v>
      </c>
      <c r="W41" s="48">
        <v>29.558708990988002</v>
      </c>
      <c r="X41" s="48">
        <v>10.0784582571104</v>
      </c>
      <c r="Y41" s="48">
        <v>28.448840133542202</v>
      </c>
      <c r="Z41" s="48">
        <v>32.861369707026398</v>
      </c>
      <c r="AA41" s="48">
        <v>20.461144127048048</v>
      </c>
      <c r="AB41" s="48">
        <v>13.787681284774202</v>
      </c>
      <c r="AC41" s="48">
        <v>59.8034060050988</v>
      </c>
      <c r="AD41" s="48">
        <v>20.916709972054299</v>
      </c>
      <c r="AE41" s="48">
        <v>15.8673272086564</v>
      </c>
      <c r="AF41" s="48">
        <v>14.5538314910418</v>
      </c>
      <c r="AG41" s="48">
        <v>11.458674213872749</v>
      </c>
      <c r="AH41" s="48">
        <v>16.391372543030599</v>
      </c>
      <c r="AI41" s="15">
        <f t="shared" si="35"/>
        <v>2.7569516542950995E-3</v>
      </c>
      <c r="AJ41" s="15">
        <f t="shared" si="36"/>
        <v>-0.40684556445850306</v>
      </c>
      <c r="AK41" s="53"/>
      <c r="AL41" s="17">
        <f>(AH41-AG41)/AG41</f>
        <v>0.43047722948488643</v>
      </c>
      <c r="AM41" s="18">
        <f t="shared" si="31"/>
        <v>4.9326983291578497</v>
      </c>
    </row>
    <row r="42" spans="1:39" hidden="1" outlineLevel="1" x14ac:dyDescent="0.25">
      <c r="A42" s="47" t="s">
        <v>50</v>
      </c>
      <c r="B42" s="48">
        <v>5.5965009522700004</v>
      </c>
      <c r="C42" s="48">
        <v>5.2107351919908504</v>
      </c>
      <c r="D42" s="48">
        <v>6.4332058420510494</v>
      </c>
      <c r="E42" s="48">
        <v>5.8910406713585504</v>
      </c>
      <c r="F42" s="48">
        <v>8.439470965900199</v>
      </c>
      <c r="G42" s="48">
        <v>9.1227444097684991</v>
      </c>
      <c r="H42" s="48">
        <v>10.197183047854599</v>
      </c>
      <c r="I42" s="48">
        <v>11.149722742148549</v>
      </c>
      <c r="J42" s="48">
        <v>12.187901663731449</v>
      </c>
      <c r="K42" s="48">
        <v>13.225757220545701</v>
      </c>
      <c r="L42" s="48">
        <v>15.977901155511049</v>
      </c>
      <c r="M42" s="48">
        <v>25.479042291548552</v>
      </c>
      <c r="N42" s="48">
        <v>30.113663635720851</v>
      </c>
      <c r="O42" s="48">
        <v>39.411946398657548</v>
      </c>
      <c r="P42" s="48">
        <v>46.298371090194301</v>
      </c>
      <c r="Q42" s="48">
        <v>54.208031452328548</v>
      </c>
      <c r="R42" s="48">
        <v>54.521807719022298</v>
      </c>
      <c r="S42" s="48">
        <v>55.197817229928901</v>
      </c>
      <c r="T42" s="48">
        <v>61.783105300547049</v>
      </c>
      <c r="U42" s="48">
        <v>76.004019303823952</v>
      </c>
      <c r="V42" s="48">
        <v>76.52772172888551</v>
      </c>
      <c r="W42" s="48">
        <v>64.525682819459092</v>
      </c>
      <c r="X42" s="48">
        <v>63.628529587448405</v>
      </c>
      <c r="Y42" s="48">
        <v>64.193834457064597</v>
      </c>
      <c r="Z42" s="48">
        <v>62.487249081786551</v>
      </c>
      <c r="AA42" s="48">
        <v>63.575546120875245</v>
      </c>
      <c r="AB42" s="48">
        <v>63.755870932305704</v>
      </c>
      <c r="AC42" s="48">
        <v>66.049676899161298</v>
      </c>
      <c r="AD42" s="48">
        <v>67.155070531826894</v>
      </c>
      <c r="AE42" s="48">
        <v>70.847667906972347</v>
      </c>
      <c r="AF42" s="48">
        <v>67.998298707317801</v>
      </c>
      <c r="AG42" s="48">
        <v>63.879646228690149</v>
      </c>
      <c r="AH42" s="48">
        <v>72.615334991945772</v>
      </c>
      <c r="AI42" s="15">
        <f t="shared" si="35"/>
        <v>1.2213557309351674E-2</v>
      </c>
      <c r="AJ42" s="15">
        <f t="shared" si="36"/>
        <v>11.975131356404436</v>
      </c>
      <c r="AK42" s="53"/>
      <c r="AL42" s="17">
        <f t="shared" ref="AL42:AL43" si="37">(AH42-AG42)/AG42</f>
        <v>0.13675230341730008</v>
      </c>
      <c r="AM42" s="18">
        <f t="shared" si="31"/>
        <v>8.7356887632556237</v>
      </c>
    </row>
    <row r="43" spans="1:39" hidden="1" outlineLevel="1" x14ac:dyDescent="0.25">
      <c r="A43" s="47" t="s">
        <v>51</v>
      </c>
      <c r="B43" s="48">
        <v>6.7183809522799995E-2</v>
      </c>
      <c r="C43" s="48">
        <v>0.13436761904825001</v>
      </c>
      <c r="D43" s="48">
        <v>0.20155142857105002</v>
      </c>
      <c r="E43" s="48">
        <v>0.26873523809650002</v>
      </c>
      <c r="F43" s="48">
        <v>0.33591904761929997</v>
      </c>
      <c r="G43" s="48">
        <v>2.3697561904772</v>
      </c>
      <c r="H43" s="48">
        <v>4.4035933333324504</v>
      </c>
      <c r="I43" s="48">
        <v>6.4374304761903494</v>
      </c>
      <c r="J43" s="48">
        <v>8.4712676190482501</v>
      </c>
      <c r="K43" s="48">
        <v>10.5051047619035</v>
      </c>
      <c r="L43" s="48">
        <v>12.257991428571051</v>
      </c>
      <c r="M43" s="48">
        <v>14.010878095238599</v>
      </c>
      <c r="N43" s="48">
        <v>15.7637647619035</v>
      </c>
      <c r="O43" s="48">
        <v>17.516651428571048</v>
      </c>
      <c r="P43" s="48">
        <v>19.269538095238598</v>
      </c>
      <c r="Q43" s="48">
        <v>21.022424761903498</v>
      </c>
      <c r="R43" s="48">
        <v>33.237662857142098</v>
      </c>
      <c r="S43" s="48">
        <v>33.237662857142098</v>
      </c>
      <c r="T43" s="48">
        <v>45.452900952380702</v>
      </c>
      <c r="U43" s="48">
        <v>45.452900952380702</v>
      </c>
      <c r="V43" s="48">
        <v>45.385717142857899</v>
      </c>
      <c r="W43" s="48">
        <v>45.318533333332446</v>
      </c>
      <c r="X43" s="48">
        <v>45.251349523809651</v>
      </c>
      <c r="Y43" s="48">
        <v>45.184165714286848</v>
      </c>
      <c r="Z43" s="48">
        <v>45.116981904761396</v>
      </c>
      <c r="AA43" s="48">
        <v>43.083144761903505</v>
      </c>
      <c r="AB43" s="48">
        <v>41.04930761904825</v>
      </c>
      <c r="AC43" s="48">
        <v>39.015470476190352</v>
      </c>
      <c r="AD43" s="48">
        <v>36.981633333332454</v>
      </c>
      <c r="AE43" s="48">
        <v>34.952682285713145</v>
      </c>
      <c r="AF43" s="48">
        <v>33.266979428571048</v>
      </c>
      <c r="AG43" s="48">
        <v>33.266979428571048</v>
      </c>
      <c r="AH43" s="48">
        <v>33.266979428571048</v>
      </c>
      <c r="AI43" s="15">
        <f t="shared" si="35"/>
        <v>5.5953492441361309E-3</v>
      </c>
      <c r="AJ43" s="15">
        <f t="shared" si="36"/>
        <v>494.16363637107116</v>
      </c>
      <c r="AK43" s="53"/>
      <c r="AL43" s="17">
        <f t="shared" si="37"/>
        <v>0</v>
      </c>
      <c r="AM43" s="18">
        <f t="shared" si="31"/>
        <v>0</v>
      </c>
    </row>
    <row r="44" spans="1:39" hidden="1" outlineLevel="1" x14ac:dyDescent="0.25">
      <c r="A44" s="47" t="s">
        <v>52</v>
      </c>
      <c r="B44" s="48"/>
      <c r="C44" s="48" t="s">
        <v>63</v>
      </c>
      <c r="D44" s="48" t="s">
        <v>63</v>
      </c>
      <c r="E44" s="48" t="s">
        <v>63</v>
      </c>
      <c r="F44" s="48" t="s">
        <v>63</v>
      </c>
      <c r="G44" s="48" t="s">
        <v>63</v>
      </c>
      <c r="H44" s="48" t="s">
        <v>63</v>
      </c>
      <c r="I44" s="48" t="s">
        <v>63</v>
      </c>
      <c r="J44" s="48" t="s">
        <v>63</v>
      </c>
      <c r="K44" s="48" t="s">
        <v>63</v>
      </c>
      <c r="L44" s="48" t="s">
        <v>63</v>
      </c>
      <c r="M44" s="48" t="s">
        <v>63</v>
      </c>
      <c r="N44" s="48" t="s">
        <v>63</v>
      </c>
      <c r="O44" s="48" t="s">
        <v>63</v>
      </c>
      <c r="P44" s="48" t="s">
        <v>63</v>
      </c>
      <c r="Q44" s="48" t="s">
        <v>63</v>
      </c>
      <c r="R44" s="48" t="s">
        <v>63</v>
      </c>
      <c r="S44" s="48" t="s">
        <v>63</v>
      </c>
      <c r="T44" s="48" t="s">
        <v>63</v>
      </c>
      <c r="U44" s="48" t="s">
        <v>63</v>
      </c>
      <c r="V44" s="48" t="s">
        <v>63</v>
      </c>
      <c r="W44" s="48" t="s">
        <v>63</v>
      </c>
      <c r="X44" s="48" t="s">
        <v>63</v>
      </c>
      <c r="Y44" s="48" t="s">
        <v>63</v>
      </c>
      <c r="Z44" s="48" t="s">
        <v>63</v>
      </c>
      <c r="AA44" s="48" t="s">
        <v>63</v>
      </c>
      <c r="AB44" s="48" t="s">
        <v>63</v>
      </c>
      <c r="AC44" s="48" t="s">
        <v>63</v>
      </c>
      <c r="AD44" s="48" t="s">
        <v>63</v>
      </c>
      <c r="AE44" s="48" t="s">
        <v>63</v>
      </c>
      <c r="AF44" s="48" t="s">
        <v>63</v>
      </c>
      <c r="AG44" s="48" t="s">
        <v>63</v>
      </c>
      <c r="AH44" s="48" t="s">
        <v>63</v>
      </c>
      <c r="AI44" s="15"/>
      <c r="AJ44" s="15"/>
      <c r="AK44" s="53"/>
      <c r="AL44" s="17"/>
      <c r="AM44" s="18"/>
    </row>
    <row r="45" spans="1:39" hidden="1" outlineLevel="1" x14ac:dyDescent="0.25">
      <c r="A45" s="47" t="s">
        <v>53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7"/>
      <c r="AJ45" s="47"/>
      <c r="AK45" s="53"/>
      <c r="AL45" s="17"/>
      <c r="AM45" s="18"/>
    </row>
    <row r="46" spans="1:39" x14ac:dyDescent="0.25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31"/>
      <c r="U46" s="54"/>
      <c r="V46" s="54"/>
      <c r="W46" s="54"/>
      <c r="X46" s="54"/>
      <c r="Y46" s="54"/>
      <c r="Z46" s="31"/>
      <c r="AA46" s="31"/>
      <c r="AB46" s="31"/>
      <c r="AC46" s="31"/>
      <c r="AD46" s="31"/>
      <c r="AE46" s="31"/>
      <c r="AF46" s="55"/>
      <c r="AG46" s="55"/>
      <c r="AH46" s="55"/>
      <c r="AI46" s="27"/>
      <c r="AJ46" s="6"/>
      <c r="AK46" s="6"/>
      <c r="AL46" s="16"/>
      <c r="AM46" s="20"/>
    </row>
    <row r="47" spans="1:39" x14ac:dyDescent="0.25">
      <c r="A47" s="56" t="s">
        <v>54</v>
      </c>
      <c r="B47" s="57">
        <f t="shared" ref="B47:AA47" si="38">SUM(B2,B7,B8,B9,B10,B11,B17,B23,B24,B32)</f>
        <v>6524.8526965020128</v>
      </c>
      <c r="C47" s="57">
        <f t="shared" si="38"/>
        <v>6315.5316470184389</v>
      </c>
      <c r="D47" s="57">
        <f t="shared" si="38"/>
        <v>6252.5646692251821</v>
      </c>
      <c r="E47" s="57">
        <f t="shared" si="38"/>
        <v>6414.8035772313106</v>
      </c>
      <c r="F47" s="57">
        <f t="shared" si="38"/>
        <v>6646.1250036876509</v>
      </c>
      <c r="G47" s="57">
        <f t="shared" si="38"/>
        <v>6921.24103691852</v>
      </c>
      <c r="H47" s="57">
        <f t="shared" si="38"/>
        <v>7019.058087477415</v>
      </c>
      <c r="I47" s="57">
        <f t="shared" si="38"/>
        <v>6930.8119205847397</v>
      </c>
      <c r="J47" s="57">
        <f t="shared" si="38"/>
        <v>7337.5487077027856</v>
      </c>
      <c r="K47" s="57">
        <f t="shared" si="38"/>
        <v>7123.0486728238347</v>
      </c>
      <c r="L47" s="57">
        <f t="shared" si="38"/>
        <v>6871.1978483446183</v>
      </c>
      <c r="M47" s="57">
        <f t="shared" si="38"/>
        <v>6467.9206723237257</v>
      </c>
      <c r="N47" s="57">
        <f t="shared" si="38"/>
        <v>6184.5269715418081</v>
      </c>
      <c r="O47" s="57">
        <f t="shared" si="38"/>
        <v>6122.3250648282301</v>
      </c>
      <c r="P47" s="57">
        <f t="shared" si="38"/>
        <v>5982.4246378594989</v>
      </c>
      <c r="Q47" s="57">
        <f t="shared" si="38"/>
        <v>5900.3086119331838</v>
      </c>
      <c r="R47" s="57">
        <f t="shared" si="38"/>
        <v>5832.3551157283955</v>
      </c>
      <c r="S47" s="57">
        <f t="shared" si="38"/>
        <v>5606.3968707083586</v>
      </c>
      <c r="T47" s="57">
        <f t="shared" si="38"/>
        <v>5500.1422970551612</v>
      </c>
      <c r="U47" s="57">
        <f t="shared" si="38"/>
        <v>5346.96038508947</v>
      </c>
      <c r="V47" s="57">
        <f t="shared" si="38"/>
        <v>5582.6694647891372</v>
      </c>
      <c r="W47" s="57">
        <f t="shared" si="38"/>
        <v>5176.908556376683</v>
      </c>
      <c r="X47" s="57">
        <f t="shared" si="38"/>
        <v>5379.6646723146723</v>
      </c>
      <c r="Y47" s="57">
        <f t="shared" si="38"/>
        <v>5749.6861489326484</v>
      </c>
      <c r="Z47" s="57">
        <f t="shared" si="38"/>
        <v>5524.7649176070454</v>
      </c>
      <c r="AA47" s="57">
        <f t="shared" si="38"/>
        <v>5574.9170430239465</v>
      </c>
      <c r="AB47" s="57">
        <f>SUM(AB2,AB7,AB8,AB9,AB10,AB11,AB17,AB23,AB24,AB32)</f>
        <v>5675.5029483198196</v>
      </c>
      <c r="AC47" s="57">
        <f>SUM(AC2,AC7,AC8,AC9,AC10,AC11,AC17,AC23,AC24,AC32)</f>
        <v>5965.4018090335849</v>
      </c>
      <c r="AD47" s="57">
        <f t="shared" ref="AD47:AH47" si="39">SUM(AD2,AD7,AD8,AD9,AD10,AD11,AD17,AD23,AD24,AD32)</f>
        <v>6288.9763568383523</v>
      </c>
      <c r="AE47" s="57">
        <f t="shared" si="39"/>
        <v>5921.353104603686</v>
      </c>
      <c r="AF47" s="57">
        <f t="shared" si="39"/>
        <v>5924.9283564751604</v>
      </c>
      <c r="AG47" s="57">
        <f t="shared" si="39"/>
        <v>6144.801806316319</v>
      </c>
      <c r="AH47" s="57">
        <f t="shared" si="39"/>
        <v>5725.1296121966452</v>
      </c>
      <c r="AI47" s="9">
        <f>AF47/$AF$47</f>
        <v>1</v>
      </c>
      <c r="AJ47" s="9">
        <f>(AH47-B47)/B47</f>
        <v>-0.12256569174873493</v>
      </c>
      <c r="AK47" s="6"/>
      <c r="AL47" s="11">
        <f>(AH47-AG47)/AG47</f>
        <v>-6.8297108246565E-2</v>
      </c>
      <c r="AM47" s="12">
        <f t="shared" ref="AM47" si="40">AF47-AE47</f>
        <v>3.5752518714743928</v>
      </c>
    </row>
    <row r="48" spans="1:39" x14ac:dyDescent="0.25">
      <c r="A48" s="56" t="s">
        <v>55</v>
      </c>
      <c r="B48" s="57">
        <f>SUM(B2,B7,B8,B9,B10,B11,B17,B23,B24,B32,B37)</f>
        <v>6716.3973457057327</v>
      </c>
      <c r="C48" s="57">
        <f t="shared" ref="C48:AH48" si="41">SUM(C2,C7,C8,C9,C10,C11,C17,C23,C24,C32,C37)</f>
        <v>6525.4823377775765</v>
      </c>
      <c r="D48" s="57">
        <f t="shared" si="41"/>
        <v>6431.5761860355624</v>
      </c>
      <c r="E48" s="57">
        <f t="shared" si="41"/>
        <v>6606.6642891896781</v>
      </c>
      <c r="F48" s="57">
        <f t="shared" si="41"/>
        <v>6847.2921067367533</v>
      </c>
      <c r="G48" s="57">
        <f t="shared" si="41"/>
        <v>7158.5020180935962</v>
      </c>
      <c r="H48" s="57">
        <f t="shared" si="41"/>
        <v>7251.3973184635342</v>
      </c>
      <c r="I48" s="57">
        <f t="shared" si="41"/>
        <v>7177.6496693044</v>
      </c>
      <c r="J48" s="57">
        <f t="shared" si="41"/>
        <v>7575.2233759965775</v>
      </c>
      <c r="K48" s="57">
        <f t="shared" si="41"/>
        <v>7354.2205666340915</v>
      </c>
      <c r="L48" s="57">
        <f t="shared" si="41"/>
        <v>7119.506593826608</v>
      </c>
      <c r="M48" s="57">
        <f t="shared" si="41"/>
        <v>6780.251424633957</v>
      </c>
      <c r="N48" s="57">
        <f t="shared" si="41"/>
        <v>6484.1853144746519</v>
      </c>
      <c r="O48" s="57">
        <f t="shared" si="41"/>
        <v>6468.2276333741538</v>
      </c>
      <c r="P48" s="57">
        <f t="shared" si="41"/>
        <v>6292.3094023630447</v>
      </c>
      <c r="Q48" s="57">
        <f t="shared" si="41"/>
        <v>6223.3039415350604</v>
      </c>
      <c r="R48" s="57">
        <f t="shared" si="41"/>
        <v>6163.3413921069696</v>
      </c>
      <c r="S48" s="57">
        <f t="shared" si="41"/>
        <v>5938.8698134794431</v>
      </c>
      <c r="T48" s="57">
        <f t="shared" si="41"/>
        <v>5857.756069684252</v>
      </c>
      <c r="U48" s="57">
        <f t="shared" si="41"/>
        <v>5728.3830652134347</v>
      </c>
      <c r="V48" s="57">
        <f t="shared" si="41"/>
        <v>6062.739596384391</v>
      </c>
      <c r="W48" s="57">
        <f t="shared" si="41"/>
        <v>5608.3208321663924</v>
      </c>
      <c r="X48" s="57">
        <f t="shared" si="41"/>
        <v>5799.8802685014234</v>
      </c>
      <c r="Y48" s="57">
        <f t="shared" si="41"/>
        <v>6188.3485613502662</v>
      </c>
      <c r="Z48" s="57">
        <f t="shared" si="41"/>
        <v>5963.5619214502831</v>
      </c>
      <c r="AA48" s="57">
        <f t="shared" si="41"/>
        <v>6002.3597729983385</v>
      </c>
      <c r="AB48" s="57">
        <f t="shared" si="41"/>
        <v>6088.3957917252055</v>
      </c>
      <c r="AC48" s="57">
        <f t="shared" si="41"/>
        <v>6431.1403598870802</v>
      </c>
      <c r="AD48" s="57">
        <f t="shared" si="41"/>
        <v>6708.0615585298419</v>
      </c>
      <c r="AE48" s="57">
        <f t="shared" si="41"/>
        <v>6334.168166292493</v>
      </c>
      <c r="AF48" s="57">
        <f t="shared" si="41"/>
        <v>6328.8780728039046</v>
      </c>
      <c r="AG48" s="57">
        <f t="shared" si="41"/>
        <v>6577.7681535130596</v>
      </c>
      <c r="AH48" s="57">
        <f t="shared" si="41"/>
        <v>5945.4697065486134</v>
      </c>
      <c r="AI48" s="9">
        <f>AF48/$AF$48</f>
        <v>1</v>
      </c>
      <c r="AJ48" s="9">
        <f>(AH48-B48)/B48</f>
        <v>-0.11478291105722442</v>
      </c>
      <c r="AK48" s="6"/>
      <c r="AL48" s="11">
        <f>(AH48-AG48)/AG48</f>
        <v>-9.6126593733278323E-2</v>
      </c>
      <c r="AM48" s="12">
        <f>AH48-AG48</f>
        <v>-632.29844696444616</v>
      </c>
    </row>
    <row r="49" spans="26:39" x14ac:dyDescent="0.25">
      <c r="Z49" s="62"/>
      <c r="AA49" s="62"/>
      <c r="AB49" s="62"/>
      <c r="AC49" s="62"/>
      <c r="AD49" s="62"/>
      <c r="AE49" s="62"/>
      <c r="AF49" s="62"/>
      <c r="AG49" s="62"/>
      <c r="AH49" s="62"/>
      <c r="AJ49" s="6"/>
      <c r="AK49" s="6"/>
      <c r="AL49" s="6"/>
      <c r="AM49" s="35"/>
    </row>
    <row r="50" spans="26:39" x14ac:dyDescent="0.25">
      <c r="Z50" s="62"/>
      <c r="AA50" s="62"/>
      <c r="AB50" s="62"/>
      <c r="AC50" s="62"/>
      <c r="AD50" s="62"/>
      <c r="AE50" s="62"/>
      <c r="AF50" s="62"/>
      <c r="AG50" s="62"/>
      <c r="AH50" s="62"/>
      <c r="AI50" s="63"/>
      <c r="AK50" s="63"/>
    </row>
    <row r="51" spans="26:39" x14ac:dyDescent="0.25">
      <c r="Z51" s="62"/>
      <c r="AA51" s="62"/>
      <c r="AB51" s="62"/>
      <c r="AC51" s="62"/>
      <c r="AD51" s="62"/>
      <c r="AE51" s="62"/>
      <c r="AF51" s="62"/>
      <c r="AG51" s="62"/>
      <c r="AH51" s="62"/>
      <c r="AI51" s="63"/>
    </row>
    <row r="52" spans="26:39" x14ac:dyDescent="0.25">
      <c r="Z52" s="62"/>
      <c r="AA52" s="62"/>
      <c r="AB52" s="62"/>
      <c r="AC52" s="62"/>
      <c r="AD52" s="62"/>
      <c r="AE52" s="62"/>
      <c r="AF52" s="62"/>
      <c r="AG52" s="62"/>
      <c r="AH52" s="62"/>
      <c r="AI52" s="63"/>
      <c r="AM52" s="50"/>
    </row>
    <row r="53" spans="26:39" x14ac:dyDescent="0.25">
      <c r="Z53" s="62"/>
      <c r="AA53" s="62"/>
      <c r="AB53" s="62"/>
      <c r="AC53" s="62"/>
      <c r="AD53" s="62"/>
      <c r="AE53" s="62"/>
      <c r="AF53" s="62"/>
      <c r="AG53" s="62"/>
      <c r="AH53" s="62"/>
      <c r="AI53" s="63"/>
      <c r="AM53" s="50"/>
    </row>
    <row r="54" spans="26:39" x14ac:dyDescent="0.25">
      <c r="Z54" s="62"/>
      <c r="AA54" s="62"/>
      <c r="AB54" s="62"/>
      <c r="AC54" s="62"/>
      <c r="AD54" s="62"/>
      <c r="AE54" s="62"/>
      <c r="AF54" s="62"/>
      <c r="AG54" s="62"/>
      <c r="AH54" s="62"/>
      <c r="AI54" s="63"/>
      <c r="AM54" s="50"/>
    </row>
    <row r="55" spans="26:39" x14ac:dyDescent="0.25">
      <c r="Z55" s="62"/>
      <c r="AA55" s="62"/>
      <c r="AB55" s="62"/>
      <c r="AC55" s="62"/>
      <c r="AD55" s="62"/>
      <c r="AE55" s="62"/>
      <c r="AF55" s="62"/>
      <c r="AG55" s="62"/>
      <c r="AH55" s="62"/>
      <c r="AI55" s="63"/>
      <c r="AM55" s="50"/>
    </row>
    <row r="56" spans="26:39" x14ac:dyDescent="0.25">
      <c r="Z56" s="62"/>
      <c r="AA56" s="62"/>
      <c r="AB56" s="62"/>
      <c r="AC56" s="62"/>
      <c r="AD56" s="62"/>
      <c r="AE56" s="62"/>
      <c r="AF56" s="62"/>
      <c r="AG56" s="62"/>
      <c r="AH56" s="62"/>
      <c r="AI56" s="63"/>
      <c r="AM56" s="50"/>
    </row>
    <row r="57" spans="26:39" x14ac:dyDescent="0.25">
      <c r="Z57" s="62"/>
      <c r="AA57" s="62"/>
      <c r="AB57" s="62"/>
      <c r="AC57" s="62"/>
      <c r="AD57" s="62"/>
      <c r="AE57" s="62"/>
      <c r="AF57" s="62"/>
      <c r="AG57" s="62"/>
      <c r="AH57" s="62"/>
      <c r="AI57" s="63"/>
      <c r="AM57" s="50"/>
    </row>
    <row r="58" spans="26:39" x14ac:dyDescent="0.25">
      <c r="Z58" s="62"/>
      <c r="AA58" s="62"/>
      <c r="AB58" s="62"/>
      <c r="AC58" s="62"/>
      <c r="AD58" s="62"/>
      <c r="AE58" s="62"/>
      <c r="AF58" s="62"/>
      <c r="AG58" s="62"/>
      <c r="AH58" s="62"/>
      <c r="AI58" s="63"/>
      <c r="AL58" s="62"/>
      <c r="AM58" s="50"/>
    </row>
    <row r="59" spans="26:39" x14ac:dyDescent="0.25">
      <c r="Z59" s="62"/>
      <c r="AA59" s="62"/>
      <c r="AB59" s="62"/>
      <c r="AC59" s="62"/>
      <c r="AD59" s="62"/>
      <c r="AE59" s="62"/>
      <c r="AF59" s="62"/>
      <c r="AG59" s="62"/>
      <c r="AH59" s="62"/>
      <c r="AI59" s="63"/>
      <c r="AM59" s="50"/>
    </row>
    <row r="60" spans="26:39" x14ac:dyDescent="0.25">
      <c r="Z60" s="62"/>
      <c r="AA60" s="62"/>
      <c r="AB60" s="62"/>
      <c r="AC60" s="62"/>
      <c r="AD60" s="62"/>
      <c r="AE60" s="62"/>
      <c r="AF60" s="62"/>
      <c r="AG60" s="62"/>
      <c r="AH60" s="62"/>
      <c r="AI60" s="63"/>
      <c r="AJ60" s="63"/>
      <c r="AM60" s="50"/>
    </row>
    <row r="61" spans="26:39" x14ac:dyDescent="0.25">
      <c r="Z61" s="62"/>
      <c r="AA61" s="62"/>
      <c r="AB61" s="62"/>
      <c r="AC61" s="62"/>
      <c r="AD61" s="62"/>
      <c r="AE61" s="62"/>
      <c r="AF61" s="62"/>
      <c r="AG61" s="62"/>
      <c r="AH61" s="62"/>
      <c r="AM61" s="50"/>
    </row>
    <row r="62" spans="26:39" x14ac:dyDescent="0.25">
      <c r="AA62" s="50"/>
      <c r="AB62" s="50"/>
      <c r="AC62" s="50"/>
      <c r="AD62" s="50"/>
      <c r="AE62" s="50"/>
      <c r="AF62" s="50"/>
      <c r="AG62" s="50"/>
      <c r="AH62" s="50"/>
      <c r="AM62" s="50"/>
    </row>
    <row r="63" spans="26:39" x14ac:dyDescent="0.25">
      <c r="AM63" s="50"/>
    </row>
    <row r="64" spans="26:39" x14ac:dyDescent="0.25">
      <c r="AM64" s="5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56C41-C68F-47BE-9A0F-76780216D875}">
  <sheetPr>
    <tabColor rgb="FFFF0000"/>
    <outlinePr summaryBelow="0"/>
  </sheetPr>
  <dimension ref="A1:AL118"/>
  <sheetViews>
    <sheetView zoomScale="75" zoomScaleNormal="75" workbookViewId="0">
      <pane ySplit="1" topLeftCell="A2" activePane="bottomLeft" state="frozen"/>
      <selection activeCell="AH17" sqref="AH17"/>
      <selection pane="bottomLeft" activeCell="AA168" sqref="AA168"/>
    </sheetView>
  </sheetViews>
  <sheetFormatPr defaultColWidth="9.28515625" defaultRowHeight="15" outlineLevelRow="1" x14ac:dyDescent="0.25"/>
  <cols>
    <col min="1" max="1" width="39.42578125" style="68" customWidth="1"/>
    <col min="2" max="34" width="9.85546875" style="68" bestFit="1" customWidth="1"/>
    <col min="35" max="35" width="4.5703125" style="68" customWidth="1"/>
    <col min="36" max="36" width="11.28515625" style="68" customWidth="1"/>
    <col min="37" max="37" width="9.28515625" style="68"/>
    <col min="38" max="38" width="9.7109375" style="68" bestFit="1" customWidth="1"/>
    <col min="39" max="16384" width="9.28515625" style="68"/>
  </cols>
  <sheetData>
    <row r="1" spans="1:36" x14ac:dyDescent="0.25">
      <c r="A1" s="1" t="s">
        <v>0</v>
      </c>
      <c r="B1" s="66">
        <v>1990</v>
      </c>
      <c r="C1" s="66">
        <v>1991</v>
      </c>
      <c r="D1" s="66">
        <v>1992</v>
      </c>
      <c r="E1" s="66">
        <v>1993</v>
      </c>
      <c r="F1" s="66">
        <v>1994</v>
      </c>
      <c r="G1" s="66">
        <v>1995</v>
      </c>
      <c r="H1" s="66">
        <v>1996</v>
      </c>
      <c r="I1" s="66">
        <v>1997</v>
      </c>
      <c r="J1" s="66">
        <v>1998</v>
      </c>
      <c r="K1" s="66">
        <v>1999</v>
      </c>
      <c r="L1" s="66">
        <v>2000</v>
      </c>
      <c r="M1" s="66">
        <v>2001</v>
      </c>
      <c r="N1" s="66">
        <v>2002</v>
      </c>
      <c r="O1" s="66">
        <v>2003</v>
      </c>
      <c r="P1" s="66">
        <v>2004</v>
      </c>
      <c r="Q1" s="66">
        <v>2005</v>
      </c>
      <c r="R1" s="66">
        <v>2006</v>
      </c>
      <c r="S1" s="66">
        <v>2007</v>
      </c>
      <c r="T1" s="66">
        <v>2008</v>
      </c>
      <c r="U1" s="66">
        <v>2009</v>
      </c>
      <c r="V1" s="66">
        <v>2010</v>
      </c>
      <c r="W1" s="66">
        <v>2011</v>
      </c>
      <c r="X1" s="66">
        <v>2012</v>
      </c>
      <c r="Y1" s="66">
        <v>2013</v>
      </c>
      <c r="Z1" s="66">
        <v>2014</v>
      </c>
      <c r="AA1" s="66">
        <v>2015</v>
      </c>
      <c r="AB1" s="66">
        <v>2016</v>
      </c>
      <c r="AC1" s="66">
        <v>2017</v>
      </c>
      <c r="AD1" s="66">
        <v>2018</v>
      </c>
      <c r="AE1" s="66">
        <v>2019</v>
      </c>
      <c r="AF1" s="66">
        <v>2020</v>
      </c>
      <c r="AG1" s="66">
        <v>2021</v>
      </c>
      <c r="AH1" s="66">
        <v>2022</v>
      </c>
      <c r="AI1" s="67"/>
      <c r="AJ1" s="11" t="s">
        <v>58</v>
      </c>
    </row>
    <row r="2" spans="1:36" collapsed="1" x14ac:dyDescent="0.25">
      <c r="A2" s="69" t="s">
        <v>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>
        <f t="shared" ref="Q2:AH2" si="0">SUM(Q3:Q6)</f>
        <v>15719.021411847914</v>
      </c>
      <c r="R2" s="71">
        <f t="shared" si="0"/>
        <v>14959.151681255073</v>
      </c>
      <c r="S2" s="71">
        <f t="shared" si="0"/>
        <v>14458.892999221416</v>
      </c>
      <c r="T2" s="71">
        <f t="shared" si="0"/>
        <v>14555.154855455741</v>
      </c>
      <c r="U2" s="71">
        <f t="shared" si="0"/>
        <v>12972.031248500442</v>
      </c>
      <c r="V2" s="71">
        <f t="shared" si="0"/>
        <v>13227.937453998806</v>
      </c>
      <c r="W2" s="71">
        <f t="shared" si="0"/>
        <v>11824.35745980615</v>
      </c>
      <c r="X2" s="71">
        <f t="shared" si="0"/>
        <v>12593.824698066823</v>
      </c>
      <c r="Y2" s="71">
        <f t="shared" si="0"/>
        <v>11198.169341650571</v>
      </c>
      <c r="Z2" s="71">
        <f t="shared" si="0"/>
        <v>10972.469162066225</v>
      </c>
      <c r="AA2" s="71">
        <f t="shared" si="0"/>
        <v>11578.438382912645</v>
      </c>
      <c r="AB2" s="71">
        <f t="shared" si="0"/>
        <v>12324.082788083524</v>
      </c>
      <c r="AC2" s="71">
        <f t="shared" si="0"/>
        <v>11348.198539847215</v>
      </c>
      <c r="AD2" s="71">
        <f t="shared" si="0"/>
        <v>9834.2578180070468</v>
      </c>
      <c r="AE2" s="71">
        <f t="shared" si="0"/>
        <v>8603.017664601879</v>
      </c>
      <c r="AF2" s="71">
        <f t="shared" si="0"/>
        <v>7952.345319434231</v>
      </c>
      <c r="AG2" s="71">
        <f t="shared" si="0"/>
        <v>9513.9372657517906</v>
      </c>
      <c r="AH2" s="71">
        <f t="shared" si="0"/>
        <v>9317.3401150946247</v>
      </c>
      <c r="AI2" s="72"/>
      <c r="AJ2" s="73">
        <f>(AH2-AG2)/AG2</f>
        <v>-2.0664120980161921E-2</v>
      </c>
    </row>
    <row r="3" spans="1:36" hidden="1" outlineLevel="1" x14ac:dyDescent="0.25">
      <c r="A3" s="74" t="s">
        <v>10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>
        <v>15136.448</v>
      </c>
      <c r="R3" s="75">
        <v>14410.774854998934</v>
      </c>
      <c r="S3" s="75">
        <v>13932.81325075683</v>
      </c>
      <c r="T3" s="75">
        <v>14005.000329140021</v>
      </c>
      <c r="U3" s="75">
        <v>12466.315540699123</v>
      </c>
      <c r="V3" s="75">
        <v>12745.138537904344</v>
      </c>
      <c r="W3" s="75">
        <v>11403.863656698652</v>
      </c>
      <c r="X3" s="75">
        <v>12135.638113628964</v>
      </c>
      <c r="Y3" s="75">
        <v>10743.315690100872</v>
      </c>
      <c r="Z3" s="75">
        <v>10560.104049718642</v>
      </c>
      <c r="AA3" s="75">
        <v>11105.548008128471</v>
      </c>
      <c r="AB3" s="75">
        <v>11845.208992248423</v>
      </c>
      <c r="AC3" s="75">
        <v>10864.892933695703</v>
      </c>
      <c r="AD3" s="75">
        <v>9356.3751430859265</v>
      </c>
      <c r="AE3" s="75">
        <v>8185.1529590908694</v>
      </c>
      <c r="AF3" s="75">
        <v>7524.3313054680948</v>
      </c>
      <c r="AG3" s="75">
        <v>9103.4853817840885</v>
      </c>
      <c r="AH3" s="75">
        <v>8905.3940884996446</v>
      </c>
      <c r="AI3" s="76"/>
      <c r="AJ3" s="77">
        <f>(AH3-AG3)/AG3</f>
        <v>-2.1759939734820807E-2</v>
      </c>
    </row>
    <row r="4" spans="1:36" hidden="1" outlineLevel="1" x14ac:dyDescent="0.25">
      <c r="A4" s="74" t="s">
        <v>11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>
        <v>411.21800000000002</v>
      </c>
      <c r="R4" s="75">
        <v>376.53081763761026</v>
      </c>
      <c r="S4" s="75">
        <v>360.19567000000006</v>
      </c>
      <c r="T4" s="75">
        <v>366.88739000000004</v>
      </c>
      <c r="U4" s="75">
        <v>314.90624917837295</v>
      </c>
      <c r="V4" s="75">
        <v>310.11213604709906</v>
      </c>
      <c r="W4" s="75">
        <v>285.17234600815999</v>
      </c>
      <c r="X4" s="75">
        <v>313.29541118269918</v>
      </c>
      <c r="Y4" s="75">
        <v>294.25747651457567</v>
      </c>
      <c r="Z4" s="75">
        <v>279.18488377122759</v>
      </c>
      <c r="AA4" s="75">
        <v>358.37596659407865</v>
      </c>
      <c r="AB4" s="75">
        <v>313.25275922727405</v>
      </c>
      <c r="AC4" s="75">
        <v>310.8603112593662</v>
      </c>
      <c r="AD4" s="75">
        <v>321.84914255165774</v>
      </c>
      <c r="AE4" s="75">
        <v>274.24173878710286</v>
      </c>
      <c r="AF4" s="75">
        <v>300.68999489346697</v>
      </c>
      <c r="AG4" s="75">
        <v>294.06803016859737</v>
      </c>
      <c r="AH4" s="75">
        <v>307.97759908604445</v>
      </c>
      <c r="AI4" s="76"/>
      <c r="AJ4" s="77">
        <f t="shared" ref="AJ4:AJ5" si="1">(AH4-AG4)/AG4</f>
        <v>4.7300513794281997E-2</v>
      </c>
    </row>
    <row r="5" spans="1:36" hidden="1" outlineLevel="1" x14ac:dyDescent="0.25">
      <c r="A5" s="74" t="s">
        <v>12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>
        <v>171.35541184791299</v>
      </c>
      <c r="R5" s="75">
        <v>171.84600861852721</v>
      </c>
      <c r="S5" s="75">
        <v>165.88407846458588</v>
      </c>
      <c r="T5" s="75">
        <v>183.26713631572071</v>
      </c>
      <c r="U5" s="75">
        <v>190.80945862294465</v>
      </c>
      <c r="V5" s="75">
        <v>172.68678004736256</v>
      </c>
      <c r="W5" s="75">
        <v>135.32145709933951</v>
      </c>
      <c r="X5" s="75">
        <v>144.89117325515971</v>
      </c>
      <c r="Y5" s="75">
        <v>160.5961750351226</v>
      </c>
      <c r="Z5" s="75">
        <v>133.18022857635461</v>
      </c>
      <c r="AA5" s="75">
        <v>114.51440819009565</v>
      </c>
      <c r="AB5" s="75">
        <v>165.62103660782637</v>
      </c>
      <c r="AC5" s="75">
        <v>172.44529489214707</v>
      </c>
      <c r="AD5" s="75">
        <v>156.03353236946205</v>
      </c>
      <c r="AE5" s="75">
        <v>143.62296672390616</v>
      </c>
      <c r="AF5" s="75">
        <v>127.32401907266947</v>
      </c>
      <c r="AG5" s="75">
        <v>116.38385379910551</v>
      </c>
      <c r="AH5" s="75">
        <v>103.96842750893525</v>
      </c>
      <c r="AI5" s="76"/>
      <c r="AJ5" s="77">
        <f t="shared" si="1"/>
        <v>-0.10667653531735585</v>
      </c>
    </row>
    <row r="6" spans="1:36" hidden="1" outlineLevel="1" x14ac:dyDescent="0.25">
      <c r="A6" s="74" t="s">
        <v>13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6"/>
      <c r="AJ6" s="77"/>
    </row>
    <row r="7" spans="1:36" x14ac:dyDescent="0.25">
      <c r="A7" s="78" t="s">
        <v>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>
        <v>12.278</v>
      </c>
      <c r="R7" s="79">
        <v>13.089</v>
      </c>
      <c r="S7" s="79">
        <v>10.417243245727319</v>
      </c>
      <c r="T7" s="79">
        <v>8.3070047782178875</v>
      </c>
      <c r="U7" s="79">
        <v>6.8478554607194972</v>
      </c>
      <c r="V7" s="79">
        <v>3.6471999415289922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76"/>
      <c r="AJ7" s="80"/>
    </row>
    <row r="8" spans="1:36" x14ac:dyDescent="0.25">
      <c r="A8" s="78" t="s">
        <v>15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1">
        <v>4042.0727961973371</v>
      </c>
      <c r="R8" s="81">
        <v>4123.9908570655425</v>
      </c>
      <c r="S8" s="81">
        <v>4122.0106194276887</v>
      </c>
      <c r="T8" s="81">
        <v>3482.4003175765129</v>
      </c>
      <c r="U8" s="81">
        <v>2716.5159229903684</v>
      </c>
      <c r="V8" s="81">
        <v>2786.5860440435677</v>
      </c>
      <c r="W8" s="81">
        <v>2728.9974418322449</v>
      </c>
      <c r="X8" s="81">
        <v>2826.1718034744608</v>
      </c>
      <c r="Y8" s="81">
        <v>3156.2521151593978</v>
      </c>
      <c r="Z8" s="81">
        <v>3307.1907811662277</v>
      </c>
      <c r="AA8" s="81">
        <v>3381.3059166632515</v>
      </c>
      <c r="AB8" s="81">
        <v>3403.4662263405648</v>
      </c>
      <c r="AC8" s="81">
        <v>3461.9832526558444</v>
      </c>
      <c r="AD8" s="81">
        <v>3524.7969468818064</v>
      </c>
      <c r="AE8" s="81">
        <v>3450.6214636607015</v>
      </c>
      <c r="AF8" s="81">
        <v>3384.9195476706655</v>
      </c>
      <c r="AG8" s="81">
        <v>3490.4140361976706</v>
      </c>
      <c r="AH8" s="81">
        <v>3223.3452258661277</v>
      </c>
      <c r="AI8" s="76"/>
      <c r="AJ8" s="80">
        <f>(AH8-AG8)/AG8</f>
        <v>-7.651493707104097E-2</v>
      </c>
    </row>
    <row r="9" spans="1:36" x14ac:dyDescent="0.25">
      <c r="A9" s="78" t="s">
        <v>16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>
        <v>64.926000000000002</v>
      </c>
      <c r="R9" s="79">
        <v>63.868406999999998</v>
      </c>
      <c r="S9" s="79">
        <v>70.956616544456324</v>
      </c>
      <c r="T9" s="79">
        <v>33.416250088031219</v>
      </c>
      <c r="U9" s="79">
        <v>31.79288140380924</v>
      </c>
      <c r="V9" s="79">
        <v>31.663645199679603</v>
      </c>
      <c r="W9" s="79">
        <v>28.211685933016891</v>
      </c>
      <c r="X9" s="79">
        <v>30.72817312111793</v>
      </c>
      <c r="Y9" s="79">
        <v>29.482885860202845</v>
      </c>
      <c r="Z9" s="79">
        <v>24.48288777967397</v>
      </c>
      <c r="AA9" s="79">
        <v>26.397770096476933</v>
      </c>
      <c r="AB9" s="79">
        <v>28.395191724118078</v>
      </c>
      <c r="AC9" s="79">
        <v>30.662585578663112</v>
      </c>
      <c r="AD9" s="79">
        <v>50.347795046594555</v>
      </c>
      <c r="AE9" s="79">
        <v>47.474662917087571</v>
      </c>
      <c r="AF9" s="79">
        <v>51.651432186563362</v>
      </c>
      <c r="AG9" s="79">
        <v>55.968337263073792</v>
      </c>
      <c r="AH9" s="79">
        <v>55.402267849617402</v>
      </c>
      <c r="AI9" s="76"/>
      <c r="AJ9" s="80">
        <f>(AH9-AG9)/AG9</f>
        <v>-1.0114100956682612E-2</v>
      </c>
    </row>
    <row r="10" spans="1:36" x14ac:dyDescent="0.25">
      <c r="A10" s="78" t="s">
        <v>17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6"/>
      <c r="AJ10" s="80"/>
    </row>
    <row r="11" spans="1:36" collapsed="1" x14ac:dyDescent="0.25">
      <c r="A11" s="78" t="s">
        <v>18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>
        <f>SUM(Q12:Q16)</f>
        <v>5.1159999999999997</v>
      </c>
      <c r="R11" s="79">
        <f t="shared" ref="R11:AH11" si="2">SUM(R12:R16)</f>
        <v>4.2716099999999999</v>
      </c>
      <c r="S11" s="79">
        <f t="shared" si="2"/>
        <v>3.101728291205335</v>
      </c>
      <c r="T11" s="79">
        <f t="shared" si="2"/>
        <v>2.9315081871496815</v>
      </c>
      <c r="U11" s="79">
        <f t="shared" si="2"/>
        <v>3.0324879905525566</v>
      </c>
      <c r="V11" s="79">
        <f t="shared" si="2"/>
        <v>4.9326153469153704</v>
      </c>
      <c r="W11" s="79">
        <f t="shared" si="2"/>
        <v>8.5287417366405105</v>
      </c>
      <c r="X11" s="79">
        <f t="shared" si="2"/>
        <v>9.7080553508898877</v>
      </c>
      <c r="Y11" s="79">
        <f t="shared" si="2"/>
        <v>23.355149846903487</v>
      </c>
      <c r="Z11" s="79">
        <f t="shared" si="2"/>
        <v>21.100217646433656</v>
      </c>
      <c r="AA11" s="79">
        <f t="shared" si="2"/>
        <v>24.620993914885332</v>
      </c>
      <c r="AB11" s="79">
        <f t="shared" si="2"/>
        <v>28.173689400289533</v>
      </c>
      <c r="AC11" s="79">
        <f t="shared" si="2"/>
        <v>30.082249187303553</v>
      </c>
      <c r="AD11" s="79">
        <f t="shared" si="2"/>
        <v>31.452389212324633</v>
      </c>
      <c r="AE11" s="79">
        <f t="shared" si="2"/>
        <v>21.097079399149536</v>
      </c>
      <c r="AF11" s="79">
        <f t="shared" si="2"/>
        <v>13.592472896120318</v>
      </c>
      <c r="AG11" s="79">
        <f t="shared" si="2"/>
        <v>19.266020310428154</v>
      </c>
      <c r="AH11" s="79">
        <f t="shared" si="2"/>
        <v>18.398840996326669</v>
      </c>
      <c r="AI11" s="76"/>
      <c r="AJ11" s="80">
        <f>(AH11-AG11)/AG11</f>
        <v>-4.5010816978745982E-2</v>
      </c>
    </row>
    <row r="12" spans="1:36" hidden="1" outlineLevel="1" x14ac:dyDescent="0.25">
      <c r="A12" s="74" t="s">
        <v>19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>
        <f>'NEW Summary 1990-2022 CO2'!Y12</f>
        <v>15.238729474748023</v>
      </c>
      <c r="Z12" s="75">
        <f>'NEW Summary 1990-2022 CO2'!Z12</f>
        <v>14.564613180007548</v>
      </c>
      <c r="AA12" s="75">
        <f>'NEW Summary 1990-2022 CO2'!AA12</f>
        <v>15.416883824620033</v>
      </c>
      <c r="AB12" s="75">
        <f>'NEW Summary 1990-2022 CO2'!AB12</f>
        <v>16.639384778754494</v>
      </c>
      <c r="AC12" s="75">
        <f>'NEW Summary 1990-2022 CO2'!AC12</f>
        <v>17.253358196236974</v>
      </c>
      <c r="AD12" s="75">
        <f>'NEW Summary 1990-2022 CO2'!AD12</f>
        <v>16.559339947588022</v>
      </c>
      <c r="AE12" s="75">
        <f>'NEW Summary 1990-2022 CO2'!AE12</f>
        <v>17.815321694807732</v>
      </c>
      <c r="AF12" s="75">
        <f>'NEW Summary 1990-2022 CO2'!AF12</f>
        <v>13.592472896120318</v>
      </c>
      <c r="AG12" s="75">
        <f>'NEW Summary 1990-2022 CO2'!AG12</f>
        <v>19.266020310428154</v>
      </c>
      <c r="AH12" s="75">
        <f>'NEW Summary 1990-2022 CO2'!AH12</f>
        <v>18.398840996326669</v>
      </c>
      <c r="AI12" s="76"/>
      <c r="AJ12" s="77">
        <f>(AH12-AG12)/AG12</f>
        <v>-4.5010816978745982E-2</v>
      </c>
    </row>
    <row r="13" spans="1:36" hidden="1" outlineLevel="1" x14ac:dyDescent="0.25">
      <c r="A13" s="74" t="s">
        <v>20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6"/>
      <c r="AJ13" s="77"/>
    </row>
    <row r="14" spans="1:36" hidden="1" outlineLevel="1" x14ac:dyDescent="0.25">
      <c r="A14" s="74" t="s">
        <v>21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6"/>
      <c r="AJ14" s="77"/>
    </row>
    <row r="15" spans="1:36" hidden="1" outlineLevel="1" x14ac:dyDescent="0.25">
      <c r="A15" s="74" t="s">
        <v>22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6"/>
      <c r="AJ15" s="77"/>
    </row>
    <row r="16" spans="1:36" hidden="1" outlineLevel="1" x14ac:dyDescent="0.25">
      <c r="A16" s="74" t="s">
        <v>23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>
        <v>5.1159999999999997</v>
      </c>
      <c r="R16" s="75">
        <v>4.2716099999999999</v>
      </c>
      <c r="S16" s="75">
        <v>3.101728291205335</v>
      </c>
      <c r="T16" s="75">
        <v>2.9315081871496815</v>
      </c>
      <c r="U16" s="75">
        <v>3.0324879905525566</v>
      </c>
      <c r="V16" s="75">
        <v>4.9326153469153704</v>
      </c>
      <c r="W16" s="75">
        <v>8.5287417366405105</v>
      </c>
      <c r="X16" s="75">
        <v>9.7080553508898877</v>
      </c>
      <c r="Y16" s="75">
        <v>8.1164203721554617</v>
      </c>
      <c r="Z16" s="75">
        <v>6.5356044664261059</v>
      </c>
      <c r="AA16" s="75">
        <v>9.2041100902652992</v>
      </c>
      <c r="AB16" s="75">
        <v>11.534304621535041</v>
      </c>
      <c r="AC16" s="75">
        <v>12.828890991066579</v>
      </c>
      <c r="AD16" s="75">
        <v>14.893049264736613</v>
      </c>
      <c r="AE16" s="75">
        <v>3.2817577043418038</v>
      </c>
      <c r="AF16" s="75"/>
      <c r="AG16" s="75"/>
      <c r="AH16" s="75"/>
      <c r="AI16" s="76"/>
      <c r="AJ16" s="77"/>
    </row>
    <row r="17" spans="1:36" collapsed="1" x14ac:dyDescent="0.25">
      <c r="A17" s="78" t="s">
        <v>24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>
        <f t="shared" ref="Q17:AA17" si="3">SUM(Q18:Q22)</f>
        <v>2554.6837901100002</v>
      </c>
      <c r="R17" s="79">
        <f t="shared" si="3"/>
        <v>2538.7627910778574</v>
      </c>
      <c r="S17" s="79">
        <f t="shared" si="3"/>
        <v>2580.4341213620519</v>
      </c>
      <c r="T17" s="79">
        <f t="shared" si="3"/>
        <v>2302.2359797601521</v>
      </c>
      <c r="U17" s="79">
        <f t="shared" si="3"/>
        <v>1485.3521500814029</v>
      </c>
      <c r="V17" s="79">
        <f t="shared" si="3"/>
        <v>1299.0484147465625</v>
      </c>
      <c r="W17" s="79">
        <f t="shared" si="3"/>
        <v>1167.2705389694759</v>
      </c>
      <c r="X17" s="79">
        <f t="shared" si="3"/>
        <v>1391.9677990924167</v>
      </c>
      <c r="Y17" s="79">
        <f t="shared" si="3"/>
        <v>1301.6950015306572</v>
      </c>
      <c r="Z17" s="79">
        <f t="shared" si="3"/>
        <v>1650.4531530457709</v>
      </c>
      <c r="AA17" s="79">
        <f t="shared" si="3"/>
        <v>1830.3635214124333</v>
      </c>
      <c r="AB17" s="79">
        <f>SUM(AB18:AB22)</f>
        <v>1968.401352033223</v>
      </c>
      <c r="AC17" s="79">
        <f>SUM(AC18:AC22)</f>
        <v>2039.8562560230889</v>
      </c>
      <c r="AD17" s="79">
        <f t="shared" ref="AD17:AH17" si="4">SUM(AD18:AD22)</f>
        <v>2094.5489797619252</v>
      </c>
      <c r="AE17" s="79">
        <f t="shared" si="4"/>
        <v>2057.6690466445225</v>
      </c>
      <c r="AF17" s="79">
        <f t="shared" si="4"/>
        <v>1907.1635602316842</v>
      </c>
      <c r="AG17" s="79">
        <f t="shared" si="4"/>
        <v>2256.9405207619097</v>
      </c>
      <c r="AH17" s="79">
        <f t="shared" si="4"/>
        <v>2068.4103588858643</v>
      </c>
      <c r="AI17" s="76"/>
      <c r="AJ17" s="80">
        <f>(AH17-AG17)/AG17</f>
        <v>-8.3533509253668967E-2</v>
      </c>
    </row>
    <row r="18" spans="1:36" hidden="1" outlineLevel="1" x14ac:dyDescent="0.25">
      <c r="A18" s="74" t="s">
        <v>25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>
        <v>2554.6837901100002</v>
      </c>
      <c r="R18" s="75">
        <v>2538.7627910778574</v>
      </c>
      <c r="S18" s="75">
        <v>2580.4341213620519</v>
      </c>
      <c r="T18" s="75">
        <v>2302.2359797601521</v>
      </c>
      <c r="U18" s="75">
        <v>1485.3521500814029</v>
      </c>
      <c r="V18" s="75">
        <v>1299.0484147465625</v>
      </c>
      <c r="W18" s="75">
        <v>1167.2705389694759</v>
      </c>
      <c r="X18" s="75">
        <v>1391.9677990924167</v>
      </c>
      <c r="Y18" s="75">
        <v>1301.6950015306572</v>
      </c>
      <c r="Z18" s="75">
        <v>1650.4531530457709</v>
      </c>
      <c r="AA18" s="75">
        <v>1830.3635214124333</v>
      </c>
      <c r="AB18" s="75">
        <v>1968.401352033223</v>
      </c>
      <c r="AC18" s="75">
        <v>2039.8562560230889</v>
      </c>
      <c r="AD18" s="75">
        <v>2094.5489797619252</v>
      </c>
      <c r="AE18" s="75">
        <v>2057.6690466445225</v>
      </c>
      <c r="AF18" s="75">
        <v>1907.1635602316842</v>
      </c>
      <c r="AG18" s="75">
        <v>2256.9405207619097</v>
      </c>
      <c r="AH18" s="75">
        <v>2068.4103588858643</v>
      </c>
      <c r="AI18" s="76"/>
      <c r="AJ18" s="77">
        <f>(AH18-AG18)/AG18</f>
        <v>-8.3533509253668967E-2</v>
      </c>
    </row>
    <row r="19" spans="1:36" hidden="1" outlineLevel="1" x14ac:dyDescent="0.25">
      <c r="A19" s="74" t="s">
        <v>26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6"/>
      <c r="AJ19" s="77"/>
    </row>
    <row r="20" spans="1:36" hidden="1" outlineLevel="1" x14ac:dyDescent="0.25">
      <c r="A20" s="74" t="s">
        <v>28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6"/>
      <c r="AJ20" s="77"/>
    </row>
    <row r="21" spans="1:36" hidden="1" outlineLevel="1" x14ac:dyDescent="0.25">
      <c r="A21" s="74" t="s">
        <v>29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6"/>
      <c r="AJ21" s="77"/>
    </row>
    <row r="22" spans="1:36" hidden="1" outlineLevel="1" x14ac:dyDescent="0.25">
      <c r="A22" s="74" t="s">
        <v>30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6"/>
      <c r="AJ22" s="77"/>
    </row>
    <row r="23" spans="1:36" x14ac:dyDescent="0.25">
      <c r="A23" s="78" t="s">
        <v>31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6"/>
      <c r="AJ23" s="80"/>
    </row>
    <row r="24" spans="1:36" collapsed="1" x14ac:dyDescent="0.25">
      <c r="A24" s="78" t="s">
        <v>32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6"/>
      <c r="AJ24" s="80"/>
    </row>
    <row r="25" spans="1:36" hidden="1" outlineLevel="1" x14ac:dyDescent="0.25">
      <c r="A25" s="74" t="s">
        <v>33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6"/>
      <c r="AJ25" s="77"/>
    </row>
    <row r="26" spans="1:36" hidden="1" outlineLevel="1" x14ac:dyDescent="0.25">
      <c r="A26" s="74" t="s">
        <v>34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6"/>
      <c r="AJ26" s="77"/>
    </row>
    <row r="27" spans="1:36" hidden="1" outlineLevel="1" x14ac:dyDescent="0.25">
      <c r="A27" s="74" t="s">
        <v>35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6"/>
      <c r="AJ27" s="77"/>
    </row>
    <row r="28" spans="1:36" hidden="1" outlineLevel="1" x14ac:dyDescent="0.25">
      <c r="A28" s="74" t="s">
        <v>36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6"/>
      <c r="AJ28" s="77"/>
    </row>
    <row r="29" spans="1:36" hidden="1" outlineLevel="1" x14ac:dyDescent="0.25">
      <c r="A29" s="74" t="s">
        <v>37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6"/>
      <c r="AJ29" s="77"/>
    </row>
    <row r="30" spans="1:36" hidden="1" outlineLevel="1" x14ac:dyDescent="0.25">
      <c r="A30" s="74" t="s">
        <v>38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6"/>
      <c r="AJ30" s="77"/>
    </row>
    <row r="31" spans="1:36" hidden="1" outlineLevel="1" x14ac:dyDescent="0.25">
      <c r="A31" s="74" t="s">
        <v>39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6"/>
      <c r="AJ31" s="77"/>
    </row>
    <row r="32" spans="1:36" collapsed="1" x14ac:dyDescent="0.25">
      <c r="A32" s="78" t="s">
        <v>40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6"/>
      <c r="AJ32" s="80"/>
    </row>
    <row r="33" spans="1:37" hidden="1" outlineLevel="1" x14ac:dyDescent="0.25">
      <c r="A33" s="74" t="s">
        <v>41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6"/>
      <c r="AJ33" s="77"/>
    </row>
    <row r="34" spans="1:37" hidden="1" outlineLevel="1" x14ac:dyDescent="0.25">
      <c r="A34" s="74" t="s">
        <v>42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6"/>
      <c r="AJ34" s="77"/>
    </row>
    <row r="35" spans="1:37" hidden="1" outlineLevel="1" x14ac:dyDescent="0.25">
      <c r="A35" s="74" t="s">
        <v>43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6"/>
      <c r="AJ35" s="77"/>
    </row>
    <row r="36" spans="1:37" hidden="1" outlineLevel="1" x14ac:dyDescent="0.25">
      <c r="A36" s="74" t="s">
        <v>44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6"/>
      <c r="AJ36" s="77"/>
    </row>
    <row r="37" spans="1:37" collapsed="1" x14ac:dyDescent="0.25">
      <c r="A37" s="78" t="s">
        <v>45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82"/>
      <c r="AJ37" s="78"/>
      <c r="AK37" s="82"/>
    </row>
    <row r="38" spans="1:37" hidden="1" outlineLevel="1" x14ac:dyDescent="0.25">
      <c r="A38" s="74" t="s">
        <v>46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83"/>
      <c r="AJ38" s="74"/>
      <c r="AK38" s="83"/>
    </row>
    <row r="39" spans="1:37" hidden="1" outlineLevel="1" x14ac:dyDescent="0.25">
      <c r="A39" s="74" t="s">
        <v>47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83"/>
      <c r="AJ39" s="74"/>
      <c r="AK39" s="83"/>
    </row>
    <row r="40" spans="1:37" hidden="1" outlineLevel="1" x14ac:dyDescent="0.25">
      <c r="A40" s="74" t="s">
        <v>48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83"/>
      <c r="AJ40" s="74"/>
      <c r="AK40" s="83"/>
    </row>
    <row r="41" spans="1:37" hidden="1" outlineLevel="1" x14ac:dyDescent="0.25">
      <c r="A41" s="74" t="s">
        <v>49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83"/>
      <c r="AJ41" s="74"/>
      <c r="AK41" s="83"/>
    </row>
    <row r="42" spans="1:37" hidden="1" outlineLevel="1" x14ac:dyDescent="0.25">
      <c r="A42" s="74" t="s">
        <v>50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83"/>
      <c r="AJ42" s="74"/>
      <c r="AK42" s="83"/>
    </row>
    <row r="43" spans="1:37" hidden="1" outlineLevel="1" x14ac:dyDescent="0.25">
      <c r="A43" s="74" t="s">
        <v>51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83"/>
      <c r="AJ43" s="74"/>
      <c r="AK43" s="83"/>
    </row>
    <row r="44" spans="1:37" hidden="1" outlineLevel="1" x14ac:dyDescent="0.25">
      <c r="A44" s="74" t="s">
        <v>52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83"/>
      <c r="AJ44" s="74"/>
      <c r="AK44" s="83"/>
    </row>
    <row r="45" spans="1:37" hidden="1" outlineLevel="1" x14ac:dyDescent="0.25">
      <c r="A45" s="74" t="s">
        <v>53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83"/>
      <c r="AJ45" s="74"/>
      <c r="AK45" s="83"/>
    </row>
    <row r="46" spans="1:37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51"/>
    </row>
    <row r="47" spans="1:37" x14ac:dyDescent="0.25">
      <c r="A47" s="85" t="s">
        <v>59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>
        <f>SUM(Q17,Q11,Q9,Q8,Q7,Q2)</f>
        <v>22398.097998155252</v>
      </c>
      <c r="R47" s="86">
        <f t="shared" ref="R47:AH47" si="5">SUM(R17,R11,R9,R8,R7,R2)</f>
        <v>21703.134346398474</v>
      </c>
      <c r="S47" s="86">
        <f t="shared" si="5"/>
        <v>21245.813328092547</v>
      </c>
      <c r="T47" s="86">
        <f t="shared" si="5"/>
        <v>20384.445915845805</v>
      </c>
      <c r="U47" s="86">
        <f t="shared" si="5"/>
        <v>17215.572546427295</v>
      </c>
      <c r="V47" s="86">
        <f t="shared" si="5"/>
        <v>17353.815373277059</v>
      </c>
      <c r="W47" s="86">
        <f t="shared" si="5"/>
        <v>15757.365868277528</v>
      </c>
      <c r="X47" s="86">
        <f t="shared" si="5"/>
        <v>16852.400529105707</v>
      </c>
      <c r="Y47" s="86">
        <f t="shared" si="5"/>
        <v>15708.954494047732</v>
      </c>
      <c r="Z47" s="86">
        <f t="shared" si="5"/>
        <v>15975.696201704332</v>
      </c>
      <c r="AA47" s="86">
        <f t="shared" si="5"/>
        <v>16841.126584999693</v>
      </c>
      <c r="AB47" s="86">
        <f t="shared" si="5"/>
        <v>17752.51924758172</v>
      </c>
      <c r="AC47" s="86">
        <f t="shared" si="5"/>
        <v>16910.782883292115</v>
      </c>
      <c r="AD47" s="86">
        <f t="shared" si="5"/>
        <v>15535.403928909698</v>
      </c>
      <c r="AE47" s="86">
        <f t="shared" si="5"/>
        <v>14179.879917223341</v>
      </c>
      <c r="AF47" s="86">
        <f t="shared" si="5"/>
        <v>13309.672332419264</v>
      </c>
      <c r="AG47" s="86">
        <f t="shared" si="5"/>
        <v>15336.526180284873</v>
      </c>
      <c r="AH47" s="86">
        <f t="shared" si="5"/>
        <v>14682.896808692562</v>
      </c>
      <c r="AI47" s="87"/>
      <c r="AJ47" s="11">
        <f>(AH47-AG47)/AG47</f>
        <v>-4.261912795040592E-2</v>
      </c>
    </row>
    <row r="48" spans="1:37" x14ac:dyDescent="0.25"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</row>
    <row r="80" spans="1:38" x14ac:dyDescent="0.25">
      <c r="A80" s="89" t="s">
        <v>60</v>
      </c>
      <c r="B80" s="66">
        <v>1990</v>
      </c>
      <c r="C80" s="66">
        <v>1991</v>
      </c>
      <c r="D80" s="66">
        <v>1992</v>
      </c>
      <c r="E80" s="66">
        <v>1993</v>
      </c>
      <c r="F80" s="66">
        <v>1994</v>
      </c>
      <c r="G80" s="66">
        <v>1995</v>
      </c>
      <c r="H80" s="66">
        <v>1996</v>
      </c>
      <c r="I80" s="66">
        <v>1997</v>
      </c>
      <c r="J80" s="66">
        <v>1998</v>
      </c>
      <c r="K80" s="66">
        <v>1999</v>
      </c>
      <c r="L80" s="66">
        <v>2000</v>
      </c>
      <c r="M80" s="66">
        <v>2001</v>
      </c>
      <c r="N80" s="66">
        <v>2002</v>
      </c>
      <c r="O80" s="66">
        <v>2003</v>
      </c>
      <c r="P80" s="66">
        <v>2004</v>
      </c>
      <c r="Q80" s="66">
        <v>2005</v>
      </c>
      <c r="R80" s="66">
        <v>2006</v>
      </c>
      <c r="S80" s="66">
        <v>2007</v>
      </c>
      <c r="T80" s="66">
        <v>2008</v>
      </c>
      <c r="U80" s="66">
        <v>2009</v>
      </c>
      <c r="V80" s="66">
        <v>2010</v>
      </c>
      <c r="W80" s="66">
        <v>2011</v>
      </c>
      <c r="X80" s="66">
        <v>2012</v>
      </c>
      <c r="Y80" s="66">
        <v>2013</v>
      </c>
      <c r="Z80" s="66">
        <v>2014</v>
      </c>
      <c r="AA80" s="66">
        <v>2015</v>
      </c>
      <c r="AB80" s="66">
        <v>2016</v>
      </c>
      <c r="AC80" s="66">
        <v>2017</v>
      </c>
      <c r="AD80" s="66">
        <v>2018</v>
      </c>
      <c r="AE80" s="66">
        <v>2019</v>
      </c>
      <c r="AF80" s="66">
        <v>2020</v>
      </c>
      <c r="AG80" s="66">
        <v>2021</v>
      </c>
      <c r="AH80" s="66">
        <v>2022</v>
      </c>
      <c r="AI80" s="67"/>
      <c r="AJ80" s="11"/>
      <c r="AL80" s="11"/>
    </row>
    <row r="81" spans="1:38" x14ac:dyDescent="0.25">
      <c r="A81" s="69" t="s">
        <v>9</v>
      </c>
      <c r="B81" s="71">
        <f t="shared" ref="B81:AB81" si="6">SUM(B82:B85)</f>
        <v>11334.543936802416</v>
      </c>
      <c r="C81" s="71">
        <f t="shared" si="6"/>
        <v>11784.94693048071</v>
      </c>
      <c r="D81" s="71">
        <f t="shared" si="6"/>
        <v>12440.836658191371</v>
      </c>
      <c r="E81" s="71">
        <f t="shared" si="6"/>
        <v>12461.362700169875</v>
      </c>
      <c r="F81" s="71">
        <f t="shared" si="6"/>
        <v>12797.185741974259</v>
      </c>
      <c r="G81" s="71">
        <f t="shared" si="6"/>
        <v>13482.320322811876</v>
      </c>
      <c r="H81" s="71">
        <f t="shared" si="6"/>
        <v>14202.419057457646</v>
      </c>
      <c r="I81" s="71">
        <f t="shared" si="6"/>
        <v>14857.438157197474</v>
      </c>
      <c r="J81" s="71">
        <f t="shared" si="6"/>
        <v>15223.247251743613</v>
      </c>
      <c r="K81" s="71">
        <f t="shared" si="6"/>
        <v>15921.095442406371</v>
      </c>
      <c r="L81" s="71">
        <f t="shared" si="6"/>
        <v>16202.239183785132</v>
      </c>
      <c r="M81" s="71">
        <f t="shared" si="6"/>
        <v>17490.407231801652</v>
      </c>
      <c r="N81" s="71">
        <f t="shared" si="6"/>
        <v>16493.709163559302</v>
      </c>
      <c r="O81" s="71">
        <f t="shared" si="6"/>
        <v>16545.989979932612</v>
      </c>
      <c r="P81" s="71">
        <f t="shared" si="6"/>
        <v>15418.520651993318</v>
      </c>
      <c r="Q81" s="71">
        <f t="shared" si="6"/>
        <v>182.0152656574864</v>
      </c>
      <c r="R81" s="71">
        <f t="shared" si="6"/>
        <v>202.24314378179628</v>
      </c>
      <c r="S81" s="71">
        <f t="shared" si="6"/>
        <v>217.71936019052558</v>
      </c>
      <c r="T81" s="71">
        <f t="shared" si="6"/>
        <v>235.57246029280105</v>
      </c>
      <c r="U81" s="71">
        <f t="shared" si="6"/>
        <v>224.98057657956747</v>
      </c>
      <c r="V81" s="71">
        <f t="shared" si="6"/>
        <v>233.22730656172999</v>
      </c>
      <c r="W81" s="71">
        <f t="shared" si="6"/>
        <v>232.74629827254961</v>
      </c>
      <c r="X81" s="71">
        <f t="shared" si="6"/>
        <v>304.13484536226298</v>
      </c>
      <c r="Y81" s="71">
        <f t="shared" si="6"/>
        <v>336.32700094441338</v>
      </c>
      <c r="Z81" s="71">
        <f t="shared" si="6"/>
        <v>370.07250161569516</v>
      </c>
      <c r="AA81" s="71">
        <f t="shared" si="6"/>
        <v>374.3088976090857</v>
      </c>
      <c r="AB81" s="71">
        <f t="shared" si="6"/>
        <v>351.32957348200569</v>
      </c>
      <c r="AC81" s="71">
        <f t="shared" ref="AC81:AH81" si="7">SUM(AC82:AC85)</f>
        <v>559.35957279840352</v>
      </c>
      <c r="AD81" s="71">
        <f t="shared" si="7"/>
        <v>812.99286447632176</v>
      </c>
      <c r="AE81" s="71">
        <f t="shared" si="7"/>
        <v>834.13522468841734</v>
      </c>
      <c r="AF81" s="71">
        <f t="shared" si="7"/>
        <v>785.02688781222776</v>
      </c>
      <c r="AG81" s="71">
        <f t="shared" si="7"/>
        <v>747.99048277350869</v>
      </c>
      <c r="AH81" s="71">
        <f t="shared" si="7"/>
        <v>759.01735090318755</v>
      </c>
      <c r="AI81" s="72"/>
      <c r="AJ81" s="73">
        <f>(AH81-AG81)/AG81</f>
        <v>1.4741989883068863E-2</v>
      </c>
      <c r="AL81" s="73">
        <f>(AH81-Q81)/Q81</f>
        <v>3.1700752305660731</v>
      </c>
    </row>
    <row r="82" spans="1:38" outlineLevel="1" x14ac:dyDescent="0.25">
      <c r="A82" s="74" t="s">
        <v>10</v>
      </c>
      <c r="B82" s="90">
        <f>'NEW Summary 1990-2022 GHG'!B3-'NON-ETS &amp; ETS'!B3</f>
        <v>10946.841040774052</v>
      </c>
      <c r="C82" s="90">
        <f>'NEW Summary 1990-2022 GHG'!C3-'NON-ETS &amp; ETS'!C3</f>
        <v>11433.689810240599</v>
      </c>
      <c r="D82" s="90">
        <f>'NEW Summary 1990-2022 GHG'!D3-'NON-ETS &amp; ETS'!D3</f>
        <v>12101.041946500101</v>
      </c>
      <c r="E82" s="90">
        <f>'NEW Summary 1990-2022 GHG'!E3-'NON-ETS &amp; ETS'!E3</f>
        <v>12119.176816090005</v>
      </c>
      <c r="F82" s="90">
        <f>'NEW Summary 1990-2022 GHG'!F3-'NON-ETS &amp; ETS'!F3</f>
        <v>12441.331989637658</v>
      </c>
      <c r="G82" s="90">
        <f>'NEW Summary 1990-2022 GHG'!G3-'NON-ETS &amp; ETS'!G3</f>
        <v>13125.648961902629</v>
      </c>
      <c r="H82" s="90">
        <f>'NEW Summary 1990-2022 GHG'!H3-'NON-ETS &amp; ETS'!H3</f>
        <v>13844.483973062837</v>
      </c>
      <c r="I82" s="90">
        <f>'NEW Summary 1990-2022 GHG'!I3-'NON-ETS &amp; ETS'!I3</f>
        <v>14483.155865084804</v>
      </c>
      <c r="J82" s="90">
        <f>'NEW Summary 1990-2022 GHG'!J3-'NON-ETS &amp; ETS'!J3</f>
        <v>14806.582439470863</v>
      </c>
      <c r="K82" s="90">
        <f>'NEW Summary 1990-2022 GHG'!K3-'NON-ETS &amp; ETS'!K3</f>
        <v>15490.965957019267</v>
      </c>
      <c r="L82" s="90">
        <f>'NEW Summary 1990-2022 GHG'!L3-'NON-ETS &amp; ETS'!L3</f>
        <v>15747.189756451284</v>
      </c>
      <c r="M82" s="90">
        <f>'NEW Summary 1990-2022 GHG'!M3-'NON-ETS &amp; ETS'!M3</f>
        <v>16886.057939679689</v>
      </c>
      <c r="N82" s="90">
        <f>'NEW Summary 1990-2022 GHG'!N3-'NON-ETS &amp; ETS'!N3</f>
        <v>15925.408080528965</v>
      </c>
      <c r="O82" s="90">
        <f>'NEW Summary 1990-2022 GHG'!O3-'NON-ETS &amp; ETS'!O3</f>
        <v>15211.815144081342</v>
      </c>
      <c r="P82" s="90">
        <f>'NEW Summary 1990-2022 GHG'!P3-'NON-ETS &amp; ETS'!P3</f>
        <v>14827.233183551469</v>
      </c>
      <c r="Q82" s="90">
        <f>'NEW Summary 1990-2022 GHG'!Q3-'NON-ETS &amp; ETS'!Q3</f>
        <v>98.364846032067362</v>
      </c>
      <c r="R82" s="90">
        <f>'NEW Summary 1990-2022 GHG'!R3-'NON-ETS &amp; ETS'!R3</f>
        <v>105.33660885109566</v>
      </c>
      <c r="S82" s="90">
        <f>'NEW Summary 1990-2022 GHG'!S3-'NON-ETS &amp; ETS'!S3</f>
        <v>111.34060298259283</v>
      </c>
      <c r="T82" s="90">
        <f>'NEW Summary 1990-2022 GHG'!T3-'NON-ETS &amp; ETS'!T3</f>
        <v>135.11194243093814</v>
      </c>
      <c r="U82" s="90">
        <f>'NEW Summary 1990-2022 GHG'!U3-'NON-ETS &amp; ETS'!U3</f>
        <v>129.89024799981235</v>
      </c>
      <c r="V82" s="90">
        <f>'NEW Summary 1990-2022 GHG'!V3-'NON-ETS &amp; ETS'!V3</f>
        <v>134.90656083053727</v>
      </c>
      <c r="W82" s="90">
        <f>'NEW Summary 1990-2022 GHG'!W3-'NON-ETS &amp; ETS'!W3</f>
        <v>142.87113387347745</v>
      </c>
      <c r="X82" s="90">
        <f>'NEW Summary 1990-2022 GHG'!X3-'NON-ETS &amp; ETS'!X3</f>
        <v>215.91672148349062</v>
      </c>
      <c r="Y82" s="90">
        <f>'NEW Summary 1990-2022 GHG'!Y3-'NON-ETS &amp; ETS'!Y3</f>
        <v>250.18510590214828</v>
      </c>
      <c r="Z82" s="90">
        <f>'NEW Summary 1990-2022 GHG'!Z3-'NON-ETS &amp; ETS'!Z3</f>
        <v>271.14690745001462</v>
      </c>
      <c r="AA82" s="90">
        <f>'NEW Summary 1990-2022 GHG'!AA3-'NON-ETS &amp; ETS'!AA3</f>
        <v>274.76728741935585</v>
      </c>
      <c r="AB82" s="90">
        <f>'NEW Summary 1990-2022 GHG'!AB3-'NON-ETS &amp; ETS'!AB3</f>
        <v>290.89892014007455</v>
      </c>
      <c r="AC82" s="90">
        <f>'NEW Summary 1990-2022 GHG'!AC3-'NON-ETS &amp; ETS'!AC3</f>
        <v>497.11323931133302</v>
      </c>
      <c r="AD82" s="90">
        <f>'NEW Summary 1990-2022 GHG'!AD3-'NON-ETS &amp; ETS'!AD3</f>
        <v>743.57491365306123</v>
      </c>
      <c r="AE82" s="90">
        <f>'NEW Summary 1990-2022 GHG'!AE3-'NON-ETS &amp; ETS'!AE3</f>
        <v>768.62037626195979</v>
      </c>
      <c r="AF82" s="90">
        <f>'NEW Summary 1990-2022 GHG'!AF3-'NON-ETS &amp; ETS'!AF3</f>
        <v>717.81375046565881</v>
      </c>
      <c r="AG82" s="90">
        <f>'NEW Summary 1990-2022 GHG'!AG3-'NON-ETS &amp; ETS'!AG3</f>
        <v>692.37438398258746</v>
      </c>
      <c r="AH82" s="90">
        <f>'NEW Summary 1990-2022 GHG'!AH3-'NON-ETS &amp; ETS'!AH3</f>
        <v>706.14834798472111</v>
      </c>
      <c r="AI82" s="72"/>
      <c r="AJ82" s="91">
        <f>(AH82-AG82)/AG82</f>
        <v>1.9893809362074917E-2</v>
      </c>
      <c r="AL82" s="91">
        <f>(AH82-Q82)/Q82</f>
        <v>6.1788690418375047</v>
      </c>
    </row>
    <row r="83" spans="1:38" outlineLevel="1" x14ac:dyDescent="0.25">
      <c r="A83" s="74" t="s">
        <v>11</v>
      </c>
      <c r="B83" s="90">
        <f>'NEW Summary 1990-2022 GHG'!B4-'NON-ETS &amp; ETS'!B4</f>
        <v>168.66182017280883</v>
      </c>
      <c r="C83" s="90">
        <f>'NEW Summary 1990-2022 GHG'!C4-'NON-ETS &amp; ETS'!C4</f>
        <v>166.6987141863942</v>
      </c>
      <c r="D83" s="90">
        <f>'NEW Summary 1990-2022 GHG'!D4-'NON-ETS &amp; ETS'!D4</f>
        <v>171.80906268404343</v>
      </c>
      <c r="E83" s="90">
        <f>'NEW Summary 1990-2022 GHG'!E4-'NON-ETS &amp; ETS'!E4</f>
        <v>172.64513913048722</v>
      </c>
      <c r="F83" s="90">
        <f>'NEW Summary 1990-2022 GHG'!F4-'NON-ETS &amp; ETS'!F4</f>
        <v>178.26125874753058</v>
      </c>
      <c r="G83" s="90">
        <f>'NEW Summary 1990-2022 GHG'!G4-'NON-ETS &amp; ETS'!G4</f>
        <v>181.26766138470839</v>
      </c>
      <c r="H83" s="90">
        <f>'NEW Summary 1990-2022 GHG'!H4-'NON-ETS &amp; ETS'!H4</f>
        <v>179.39928812479022</v>
      </c>
      <c r="I83" s="90">
        <f>'NEW Summary 1990-2022 GHG'!I4-'NON-ETS &amp; ETS'!I4</f>
        <v>218.73737608094885</v>
      </c>
      <c r="J83" s="90">
        <f>'NEW Summary 1990-2022 GHG'!J4-'NON-ETS &amp; ETS'!J4</f>
        <v>247.80756584782083</v>
      </c>
      <c r="K83" s="90">
        <f>'NEW Summary 1990-2022 GHG'!K4-'NON-ETS &amp; ETS'!K4</f>
        <v>223.84614914018644</v>
      </c>
      <c r="L83" s="90">
        <f>'NEW Summary 1990-2022 GHG'!L4-'NON-ETS &amp; ETS'!L4</f>
        <v>274.78308309963478</v>
      </c>
      <c r="M83" s="90">
        <f>'NEW Summary 1990-2022 GHG'!M4-'NON-ETS &amp; ETS'!M4</f>
        <v>321.46812598898521</v>
      </c>
      <c r="N83" s="90">
        <f>'NEW Summary 1990-2022 GHG'!N4-'NON-ETS &amp; ETS'!N4</f>
        <v>339.7311655433262</v>
      </c>
      <c r="O83" s="90">
        <f>'NEW Summary 1990-2022 GHG'!O4-'NON-ETS &amp; ETS'!O4</f>
        <v>337.56414128287918</v>
      </c>
      <c r="P83" s="90">
        <f>'NEW Summary 1990-2022 GHG'!P4-'NON-ETS &amp; ETS'!P4</f>
        <v>336.64087896347701</v>
      </c>
      <c r="Q83" s="90">
        <f>'NEW Summary 1990-2022 GHG'!Q4-'NON-ETS &amp; ETS'!Q4</f>
        <v>0.62974046887353552</v>
      </c>
      <c r="R83" s="90">
        <f>'NEW Summary 1990-2022 GHG'!R4-'NON-ETS &amp; ETS'!R4</f>
        <v>0.5960613122483096</v>
      </c>
      <c r="S83" s="90">
        <f>'NEW Summary 1990-2022 GHG'!S4-'NON-ETS &amp; ETS'!S4</f>
        <v>0.58480263720076664</v>
      </c>
      <c r="T83" s="90">
        <f>'NEW Summary 1990-2022 GHG'!T4-'NON-ETS &amp; ETS'!T4</f>
        <v>0.57634597351488992</v>
      </c>
      <c r="U83" s="90">
        <f>'NEW Summary 1990-2022 GHG'!U4-'NON-ETS &amp; ETS'!U4</f>
        <v>0.47213674277747941</v>
      </c>
      <c r="V83" s="90">
        <f>'NEW Summary 1990-2022 GHG'!V4-'NON-ETS &amp; ETS'!V4</f>
        <v>0.35636978679980302</v>
      </c>
      <c r="W83" s="90">
        <f>'NEW Summary 1990-2022 GHG'!W4-'NON-ETS &amp; ETS'!W4</f>
        <v>0.31602112590906017</v>
      </c>
      <c r="X83" s="90">
        <f>'NEW Summary 1990-2022 GHG'!X4-'NON-ETS &amp; ETS'!X4</f>
        <v>0.34555298053055594</v>
      </c>
      <c r="Y83" s="90">
        <f>'NEW Summary 1990-2022 GHG'!Y4-'NON-ETS &amp; ETS'!Y4</f>
        <v>0.3030910315088704</v>
      </c>
      <c r="Z83" s="90">
        <f>'NEW Summary 1990-2022 GHG'!Z4-'NON-ETS &amp; ETS'!Z4</f>
        <v>0.28963238801605939</v>
      </c>
      <c r="AA83" s="90">
        <f>'NEW Summary 1990-2022 GHG'!AA4-'NON-ETS &amp; ETS'!AA4</f>
        <v>0.34909726509999928</v>
      </c>
      <c r="AB83" s="90">
        <f>'NEW Summary 1990-2022 GHG'!AB4-'NON-ETS &amp; ETS'!AB4</f>
        <v>0.31695206136959087</v>
      </c>
      <c r="AC83" s="90">
        <f>'NEW Summary 1990-2022 GHG'!AC4-'NON-ETS &amp; ETS'!AC4</f>
        <v>0.3277433999742243</v>
      </c>
      <c r="AD83" s="90">
        <f>'NEW Summary 1990-2022 GHG'!AD4-'NON-ETS &amp; ETS'!AD4</f>
        <v>0.34093704055260332</v>
      </c>
      <c r="AE83" s="90">
        <f>'NEW Summary 1990-2022 GHG'!AE4-'NON-ETS &amp; ETS'!AE4</f>
        <v>0.30032437229436937</v>
      </c>
      <c r="AF83" s="90">
        <f>'NEW Summary 1990-2022 GHG'!AF4-'NON-ETS &amp; ETS'!AF4</f>
        <v>0.34595917467288473</v>
      </c>
      <c r="AG83" s="90">
        <f>'NEW Summary 1990-2022 GHG'!AG4-'NON-ETS &amp; ETS'!AG4</f>
        <v>0.29788634665931113</v>
      </c>
      <c r="AH83" s="90">
        <f>'NEW Summary 1990-2022 GHG'!AH4-'NON-ETS &amp; ETS'!AH4</f>
        <v>0.30021396347558493</v>
      </c>
      <c r="AI83" s="72"/>
      <c r="AJ83" s="91">
        <f t="shared" ref="AJ83:AJ85" si="8">(AH83-AG83)/AG83</f>
        <v>7.8137747579813364E-3</v>
      </c>
      <c r="AL83" s="91">
        <f t="shared" ref="AL83:AL85" si="9">(AH83-Q83)/Q83</f>
        <v>-0.52327350977998854</v>
      </c>
    </row>
    <row r="84" spans="1:38" outlineLevel="1" x14ac:dyDescent="0.25">
      <c r="A84" s="74" t="s">
        <v>12</v>
      </c>
      <c r="B84" s="90">
        <f>'NEW Summary 1990-2022 GHG'!B5-'NON-ETS &amp; ETS'!B5</f>
        <v>100.50155313962706</v>
      </c>
      <c r="C84" s="90">
        <f>'NEW Summary 1990-2022 GHG'!C5-'NON-ETS &amp; ETS'!C5</f>
        <v>76.521798318537421</v>
      </c>
      <c r="D84" s="90">
        <f>'NEW Summary 1990-2022 GHG'!D5-'NON-ETS &amp; ETS'!D5</f>
        <v>65.248696718657953</v>
      </c>
      <c r="E84" s="90">
        <f>'NEW Summary 1990-2022 GHG'!E5-'NON-ETS &amp; ETS'!E5</f>
        <v>62.580921497495737</v>
      </c>
      <c r="F84" s="90">
        <f>'NEW Summary 1990-2022 GHG'!F5-'NON-ETS &amp; ETS'!F5</f>
        <v>72.124547859586968</v>
      </c>
      <c r="G84" s="90">
        <f>'NEW Summary 1990-2022 GHG'!G5-'NON-ETS &amp; ETS'!G5</f>
        <v>69.416055852539159</v>
      </c>
      <c r="H84" s="90">
        <f>'NEW Summary 1990-2022 GHG'!H5-'NON-ETS &amp; ETS'!H5</f>
        <v>72.192983164692251</v>
      </c>
      <c r="I84" s="90">
        <f>'NEW Summary 1990-2022 GHG'!I5-'NON-ETS &amp; ETS'!I5</f>
        <v>51.630718857133267</v>
      </c>
      <c r="J84" s="90">
        <f>'NEW Summary 1990-2022 GHG'!J5-'NON-ETS &amp; ETS'!J5</f>
        <v>79.925701143911269</v>
      </c>
      <c r="K84" s="90">
        <f>'NEW Summary 1990-2022 GHG'!K5-'NON-ETS &amp; ETS'!K5</f>
        <v>77.909665302192224</v>
      </c>
      <c r="L84" s="90">
        <f>'NEW Summary 1990-2022 GHG'!L5-'NON-ETS &amp; ETS'!L5</f>
        <v>87.117956156431376</v>
      </c>
      <c r="M84" s="90">
        <f>'NEW Summary 1990-2022 GHG'!M5-'NON-ETS &amp; ETS'!M5</f>
        <v>118.79933728930295</v>
      </c>
      <c r="N84" s="90">
        <f>'NEW Summary 1990-2022 GHG'!N5-'NON-ETS &amp; ETS'!N5</f>
        <v>145.54644121649875</v>
      </c>
      <c r="O84" s="90">
        <f>'NEW Summary 1990-2022 GHG'!O5-'NON-ETS &amp; ETS'!O5</f>
        <v>165.9685384656606</v>
      </c>
      <c r="P84" s="90">
        <f>'NEW Summary 1990-2022 GHG'!P5-'NON-ETS &amp; ETS'!P5</f>
        <v>162.18222796494013</v>
      </c>
      <c r="Q84" s="90">
        <f>'NEW Summary 1990-2022 GHG'!Q5-'NON-ETS &amp; ETS'!Q5</f>
        <v>0.49622760850519398</v>
      </c>
      <c r="R84" s="90">
        <f>'NEW Summary 1990-2022 GHG'!R5-'NON-ETS &amp; ETS'!R5</f>
        <v>0.54786726148824982</v>
      </c>
      <c r="S84" s="90">
        <f>'NEW Summary 1990-2022 GHG'!S5-'NON-ETS &amp; ETS'!S5</f>
        <v>0.51764264148667394</v>
      </c>
      <c r="T84" s="90">
        <f>'NEW Summary 1990-2022 GHG'!T5-'NON-ETS &amp; ETS'!T5</f>
        <v>0.56637358615523681</v>
      </c>
      <c r="U84" s="90">
        <f>'NEW Summary 1990-2022 GHG'!U5-'NON-ETS &amp; ETS'!U5</f>
        <v>0.6359993363218166</v>
      </c>
      <c r="V84" s="90">
        <f>'NEW Summary 1990-2022 GHG'!V5-'NON-ETS &amp; ETS'!V5</f>
        <v>0.57394294994250572</v>
      </c>
      <c r="W84" s="90">
        <f>'NEW Summary 1990-2022 GHG'!W5-'NON-ETS &amp; ETS'!W5</f>
        <v>0.41623417795398154</v>
      </c>
      <c r="X84" s="90">
        <f>'NEW Summary 1990-2022 GHG'!X5-'NON-ETS &amp; ETS'!X5</f>
        <v>0.4563579488123537</v>
      </c>
      <c r="Y84" s="90">
        <f>'NEW Summary 1990-2022 GHG'!Y5-'NON-ETS &amp; ETS'!Y5</f>
        <v>0.5287018081357644</v>
      </c>
      <c r="Z84" s="90">
        <f>'NEW Summary 1990-2022 GHG'!Z5-'NON-ETS &amp; ETS'!Z5</f>
        <v>0.43563817516059089</v>
      </c>
      <c r="AA84" s="90">
        <f>'NEW Summary 1990-2022 GHG'!AA5-'NON-ETS &amp; ETS'!AA5</f>
        <v>-1.7059337954080434E-2</v>
      </c>
      <c r="AB84" s="90">
        <f>'NEW Summary 1990-2022 GHG'!AB5-'NON-ETS &amp; ETS'!AB5</f>
        <v>-40.255212288790062</v>
      </c>
      <c r="AC84" s="90">
        <f>'NEW Summary 1990-2022 GHG'!AC5-'NON-ETS &amp; ETS'!AC5</f>
        <v>-43.783928423126838</v>
      </c>
      <c r="AD84" s="90">
        <f>'NEW Summary 1990-2022 GHG'!AD5-'NON-ETS &amp; ETS'!AD5</f>
        <v>-37.546709405399113</v>
      </c>
      <c r="AE84" s="90">
        <f>'NEW Summary 1990-2022 GHG'!AE5-'NON-ETS &amp; ETS'!AE5</f>
        <v>-36.404538287243767</v>
      </c>
      <c r="AF84" s="90">
        <f>'NEW Summary 1990-2022 GHG'!AF5-'NON-ETS &amp; ETS'!AF5</f>
        <v>-35.491050978989705</v>
      </c>
      <c r="AG84" s="90">
        <f>'NEW Summary 1990-2022 GHG'!AG5-'NON-ETS &amp; ETS'!AG5</f>
        <v>-35.599211535401025</v>
      </c>
      <c r="AH84" s="90">
        <f>'NEW Summary 1990-2022 GHG'!AH5-'NON-ETS &amp; ETS'!AH5</f>
        <v>-37.02847482464442</v>
      </c>
      <c r="AI84" s="72"/>
      <c r="AJ84" s="91">
        <f t="shared" si="8"/>
        <v>4.0148734412898103E-2</v>
      </c>
      <c r="AL84" s="91">
        <f t="shared" si="9"/>
        <v>-75.619940910153616</v>
      </c>
    </row>
    <row r="85" spans="1:38" outlineLevel="1" x14ac:dyDescent="0.25">
      <c r="A85" s="74" t="s">
        <v>13</v>
      </c>
      <c r="B85" s="90">
        <f>'NEW Summary 1990-2022 GHG'!B6-'NON-ETS &amp; ETS'!B6</f>
        <v>118.53952271592826</v>
      </c>
      <c r="C85" s="90">
        <f>'NEW Summary 1990-2022 GHG'!C6-'NON-ETS &amp; ETS'!C6</f>
        <v>108.03660773517973</v>
      </c>
      <c r="D85" s="90">
        <f>'NEW Summary 1990-2022 GHG'!D6-'NON-ETS &amp; ETS'!D6</f>
        <v>102.73695228856717</v>
      </c>
      <c r="E85" s="90">
        <f>'NEW Summary 1990-2022 GHG'!E6-'NON-ETS &amp; ETS'!E6</f>
        <v>106.95982345188649</v>
      </c>
      <c r="F85" s="90">
        <f>'NEW Summary 1990-2022 GHG'!F6-'NON-ETS &amp; ETS'!F6</f>
        <v>105.46794572948377</v>
      </c>
      <c r="G85" s="90">
        <f>'NEW Summary 1990-2022 GHG'!G6-'NON-ETS &amp; ETS'!G6</f>
        <v>105.98764367199863</v>
      </c>
      <c r="H85" s="90">
        <f>'NEW Summary 1990-2022 GHG'!H6-'NON-ETS &amp; ETS'!H6</f>
        <v>106.34281310532565</v>
      </c>
      <c r="I85" s="90">
        <f>'NEW Summary 1990-2022 GHG'!I6-'NON-ETS &amp; ETS'!I6</f>
        <v>103.91419717458663</v>
      </c>
      <c r="J85" s="90">
        <f>'NEW Summary 1990-2022 GHG'!J6-'NON-ETS &amp; ETS'!J6</f>
        <v>88.931545281017065</v>
      </c>
      <c r="K85" s="90">
        <f>'NEW Summary 1990-2022 GHG'!K6-'NON-ETS &amp; ETS'!K6</f>
        <v>128.37367094472575</v>
      </c>
      <c r="L85" s="90">
        <f>'NEW Summary 1990-2022 GHG'!L6-'NON-ETS &amp; ETS'!L6</f>
        <v>93.148388077781945</v>
      </c>
      <c r="M85" s="90">
        <f>'NEW Summary 1990-2022 GHG'!M6-'NON-ETS &amp; ETS'!M6</f>
        <v>164.08182884367517</v>
      </c>
      <c r="N85" s="90">
        <f>'NEW Summary 1990-2022 GHG'!N6-'NON-ETS &amp; ETS'!N6</f>
        <v>83.023476270509988</v>
      </c>
      <c r="O85" s="90">
        <f>'NEW Summary 1990-2022 GHG'!O6-'NON-ETS &amp; ETS'!O6</f>
        <v>830.64215610273163</v>
      </c>
      <c r="P85" s="90">
        <f>'NEW Summary 1990-2022 GHG'!P6-'NON-ETS &amp; ETS'!P6</f>
        <v>92.464361513431541</v>
      </c>
      <c r="Q85" s="90">
        <f>'NEW Summary 1990-2022 GHG'!Q6-'NON-ETS &amp; ETS'!Q6</f>
        <v>82.524451548040318</v>
      </c>
      <c r="R85" s="90">
        <f>'NEW Summary 1990-2022 GHG'!R6-'NON-ETS &amp; ETS'!R6</f>
        <v>95.762606356964042</v>
      </c>
      <c r="S85" s="90">
        <f>'NEW Summary 1990-2022 GHG'!S6-'NON-ETS &amp; ETS'!S6</f>
        <v>105.27631192924531</v>
      </c>
      <c r="T85" s="90">
        <f>'NEW Summary 1990-2022 GHG'!T6-'NON-ETS &amp; ETS'!T6</f>
        <v>99.31779830219277</v>
      </c>
      <c r="U85" s="90">
        <f>'NEW Summary 1990-2022 GHG'!U6-'NON-ETS &amp; ETS'!U6</f>
        <v>93.982192500655813</v>
      </c>
      <c r="V85" s="90">
        <f>'NEW Summary 1990-2022 GHG'!V6-'NON-ETS &amp; ETS'!V6</f>
        <v>97.390432994450407</v>
      </c>
      <c r="W85" s="90">
        <f>'NEW Summary 1990-2022 GHG'!W6-'NON-ETS &amp; ETS'!W6</f>
        <v>89.142909095209106</v>
      </c>
      <c r="X85" s="90">
        <f>'NEW Summary 1990-2022 GHG'!X6-'NON-ETS &amp; ETS'!X6</f>
        <v>87.41621294942945</v>
      </c>
      <c r="Y85" s="90">
        <f>'NEW Summary 1990-2022 GHG'!Y6-'NON-ETS &amp; ETS'!Y6</f>
        <v>85.310102202620484</v>
      </c>
      <c r="Z85" s="90">
        <f>'NEW Summary 1990-2022 GHG'!Z6-'NON-ETS &amp; ETS'!Z6</f>
        <v>98.200323602503858</v>
      </c>
      <c r="AA85" s="90">
        <f>'NEW Summary 1990-2022 GHG'!AA6-'NON-ETS &amp; ETS'!AA6</f>
        <v>99.209572262583947</v>
      </c>
      <c r="AB85" s="90">
        <f>'NEW Summary 1990-2022 GHG'!AB6-'NON-ETS &amp; ETS'!AB6</f>
        <v>100.36891356935161</v>
      </c>
      <c r="AC85" s="90">
        <f>'NEW Summary 1990-2022 GHG'!AC6-'NON-ETS &amp; ETS'!AC6</f>
        <v>105.70251851022313</v>
      </c>
      <c r="AD85" s="90">
        <f>'NEW Summary 1990-2022 GHG'!AD6-'NON-ETS &amp; ETS'!AD6</f>
        <v>106.62372318810702</v>
      </c>
      <c r="AE85" s="90">
        <f>'NEW Summary 1990-2022 GHG'!AE6-'NON-ETS &amp; ETS'!AE6</f>
        <v>101.61906234140687</v>
      </c>
      <c r="AF85" s="90">
        <f>'NEW Summary 1990-2022 GHG'!AF6-'NON-ETS &amp; ETS'!AF6</f>
        <v>102.35822915088579</v>
      </c>
      <c r="AG85" s="90">
        <f>'NEW Summary 1990-2022 GHG'!AG6-'NON-ETS &amp; ETS'!AG6</f>
        <v>90.917423979662843</v>
      </c>
      <c r="AH85" s="90">
        <f>'NEW Summary 1990-2022 GHG'!AH6-'NON-ETS &amp; ETS'!AH6</f>
        <v>89.597263779635227</v>
      </c>
      <c r="AI85" s="72"/>
      <c r="AJ85" s="91">
        <f t="shared" si="8"/>
        <v>-1.4520431202746348E-2</v>
      </c>
      <c r="AL85" s="91">
        <f t="shared" si="9"/>
        <v>8.5705655704692352E-2</v>
      </c>
    </row>
    <row r="86" spans="1:38" x14ac:dyDescent="0.25">
      <c r="A86" s="78" t="s">
        <v>14</v>
      </c>
      <c r="B86" s="71">
        <f>'NEW Summary 1990-2022 GHG'!B7-'NON-ETS &amp; ETS'!B7</f>
        <v>7571.2741453013959</v>
      </c>
      <c r="C86" s="71">
        <f>'NEW Summary 1990-2022 GHG'!C7-'NON-ETS &amp; ETS'!C7</f>
        <v>7677.8431550089717</v>
      </c>
      <c r="D86" s="71">
        <f>'NEW Summary 1990-2022 GHG'!D7-'NON-ETS &amp; ETS'!D7</f>
        <v>6884.1445075257043</v>
      </c>
      <c r="E86" s="71">
        <f>'NEW Summary 1990-2022 GHG'!E7-'NON-ETS &amp; ETS'!E7</f>
        <v>6881.8801047319503</v>
      </c>
      <c r="F86" s="71">
        <f>'NEW Summary 1990-2022 GHG'!F7-'NON-ETS &amp; ETS'!F7</f>
        <v>6815.1790031735509</v>
      </c>
      <c r="G86" s="71">
        <f>'NEW Summary 1990-2022 GHG'!G7-'NON-ETS &amp; ETS'!G7</f>
        <v>6647.7918802300801</v>
      </c>
      <c r="H86" s="71">
        <f>'NEW Summary 1990-2022 GHG'!H7-'NON-ETS &amp; ETS'!H7</f>
        <v>6983.4073326380849</v>
      </c>
      <c r="I86" s="71">
        <f>'NEW Summary 1990-2022 GHG'!I7-'NON-ETS &amp; ETS'!I7</f>
        <v>6741.5188459576948</v>
      </c>
      <c r="J86" s="71">
        <f>'NEW Summary 1990-2022 GHG'!J7-'NON-ETS &amp; ETS'!J7</f>
        <v>7316.769121063031</v>
      </c>
      <c r="K86" s="71">
        <f>'NEW Summary 1990-2022 GHG'!K7-'NON-ETS &amp; ETS'!K7</f>
        <v>7074.3281887881112</v>
      </c>
      <c r="L86" s="71">
        <f>'NEW Summary 1990-2022 GHG'!L7-'NON-ETS &amp; ETS'!L7</f>
        <v>7176.1251792676412</v>
      </c>
      <c r="M86" s="71">
        <f>'NEW Summary 1990-2022 GHG'!M7-'NON-ETS &amp; ETS'!M7</f>
        <v>7533.1777713043593</v>
      </c>
      <c r="N86" s="71">
        <f>'NEW Summary 1990-2022 GHG'!N7-'NON-ETS &amp; ETS'!N7</f>
        <v>7550.4453247094898</v>
      </c>
      <c r="O86" s="71">
        <f>'NEW Summary 1990-2022 GHG'!O7-'NON-ETS &amp; ETS'!O7</f>
        <v>7786.1876473798784</v>
      </c>
      <c r="P86" s="71">
        <f>'NEW Summary 1990-2022 GHG'!P7-'NON-ETS &amp; ETS'!P7</f>
        <v>7937.9893577142875</v>
      </c>
      <c r="Q86" s="71">
        <f>'NEW Summary 1990-2022 GHG'!Q7-'NON-ETS &amp; ETS'!Q7</f>
        <v>8383.2022453542086</v>
      </c>
      <c r="R86" s="71">
        <f>'NEW Summary 1990-2022 GHG'!R7-'NON-ETS &amp; ETS'!R7</f>
        <v>8244.3979878093014</v>
      </c>
      <c r="S86" s="71">
        <f>'NEW Summary 1990-2022 GHG'!S7-'NON-ETS &amp; ETS'!S7</f>
        <v>8076.6451425838013</v>
      </c>
      <c r="T86" s="71">
        <f>'NEW Summary 1990-2022 GHG'!T7-'NON-ETS &amp; ETS'!T7</f>
        <v>8882.3585736086698</v>
      </c>
      <c r="U86" s="71">
        <f>'NEW Summary 1990-2022 GHG'!U7-'NON-ETS &amp; ETS'!U7</f>
        <v>8721.1854431477605</v>
      </c>
      <c r="V86" s="71">
        <f>'NEW Summary 1990-2022 GHG'!V7-'NON-ETS &amp; ETS'!V7</f>
        <v>8979.1302740563024</v>
      </c>
      <c r="W86" s="71">
        <f>'NEW Summary 1990-2022 GHG'!W7-'NON-ETS &amp; ETS'!W7</f>
        <v>7736.0415066263786</v>
      </c>
      <c r="X86" s="71">
        <f>'NEW Summary 1990-2022 GHG'!X7-'NON-ETS &amp; ETS'!X7</f>
        <v>7251.6074732526076</v>
      </c>
      <c r="Y86" s="71">
        <f>'NEW Summary 1990-2022 GHG'!Y7-'NON-ETS &amp; ETS'!Y7</f>
        <v>7057.5157783651302</v>
      </c>
      <c r="Z86" s="71">
        <f>'NEW Summary 1990-2022 GHG'!Z7-'NON-ETS &amp; ETS'!Z7</f>
        <v>6252.5693102746836</v>
      </c>
      <c r="AA86" s="71">
        <f>'NEW Summary 1990-2022 GHG'!AA7-'NON-ETS &amp; ETS'!AA7</f>
        <v>6691.307789599804</v>
      </c>
      <c r="AB86" s="71">
        <f>'NEW Summary 1990-2022 GHG'!AB7-'NON-ETS &amp; ETS'!AB7</f>
        <v>6976.7172337199718</v>
      </c>
      <c r="AC86" s="71">
        <f>'NEW Summary 1990-2022 GHG'!AC7-'NON-ETS &amp; ETS'!AC7</f>
        <v>6598.2321768830525</v>
      </c>
      <c r="AD86" s="71">
        <f>'NEW Summary 1990-2022 GHG'!AD7-'NON-ETS &amp; ETS'!AD7</f>
        <v>7093.7275545789535</v>
      </c>
      <c r="AE86" s="71">
        <f>'NEW Summary 1990-2022 GHG'!AE7-'NON-ETS &amp; ETS'!AE7</f>
        <v>6824.1104955116671</v>
      </c>
      <c r="AF86" s="71">
        <f>'NEW Summary 1990-2022 GHG'!AF7-'NON-ETS &amp; ETS'!AF7</f>
        <v>7432.1448093011895</v>
      </c>
      <c r="AG86" s="71">
        <f>'NEW Summary 1990-2022 GHG'!AG7-'NON-ETS &amp; ETS'!AG7</f>
        <v>6992.0127848027078</v>
      </c>
      <c r="AH86" s="71">
        <f>'NEW Summary 1990-2022 GHG'!AH7-'NON-ETS &amp; ETS'!AH7</f>
        <v>6105.0706483695267</v>
      </c>
      <c r="AI86" s="72"/>
      <c r="AJ86" s="73">
        <f>(AH86-AG86)/AG86</f>
        <v>-0.12685076010744276</v>
      </c>
      <c r="AL86" s="73">
        <f>(AH86-Q86)/Q86</f>
        <v>-0.27174956899640273</v>
      </c>
    </row>
    <row r="87" spans="1:38" x14ac:dyDescent="0.25">
      <c r="A87" s="78" t="s">
        <v>15</v>
      </c>
      <c r="B87" s="71">
        <f>'NEW Summary 1990-2022 GHG'!B8-'NON-ETS &amp; ETS'!B8</f>
        <v>4074.367490041443</v>
      </c>
      <c r="C87" s="71">
        <f>'NEW Summary 1990-2022 GHG'!C8-'NON-ETS &amp; ETS'!C8</f>
        <v>4159.3681051186486</v>
      </c>
      <c r="D87" s="71">
        <f>'NEW Summary 1990-2022 GHG'!D8-'NON-ETS &amp; ETS'!D8</f>
        <v>3833.6120434460904</v>
      </c>
      <c r="E87" s="71">
        <f>'NEW Summary 1990-2022 GHG'!E8-'NON-ETS &amp; ETS'!E8</f>
        <v>4040.4459987731452</v>
      </c>
      <c r="F87" s="71">
        <f>'NEW Summary 1990-2022 GHG'!F8-'NON-ETS &amp; ETS'!F8</f>
        <v>4273.934745364475</v>
      </c>
      <c r="G87" s="71">
        <f>'NEW Summary 1990-2022 GHG'!G8-'NON-ETS &amp; ETS'!G8</f>
        <v>4289.6496189624668</v>
      </c>
      <c r="H87" s="71">
        <f>'NEW Summary 1990-2022 GHG'!H8-'NON-ETS &amp; ETS'!H8</f>
        <v>4158.6730002442482</v>
      </c>
      <c r="I87" s="71">
        <f>'NEW Summary 1990-2022 GHG'!I8-'NON-ETS &amp; ETS'!I8</f>
        <v>4497.5878129390312</v>
      </c>
      <c r="J87" s="71">
        <f>'NEW Summary 1990-2022 GHG'!J8-'NON-ETS &amp; ETS'!J8</f>
        <v>4478.5898829546086</v>
      </c>
      <c r="K87" s="71">
        <f>'NEW Summary 1990-2022 GHG'!K8-'NON-ETS &amp; ETS'!K8</f>
        <v>4643.2483257956774</v>
      </c>
      <c r="L87" s="71">
        <f>'NEW Summary 1990-2022 GHG'!L8-'NON-ETS &amp; ETS'!L8</f>
        <v>5425.982954142466</v>
      </c>
      <c r="M87" s="71">
        <f>'NEW Summary 1990-2022 GHG'!M8-'NON-ETS &amp; ETS'!M8</f>
        <v>5392.4821325745424</v>
      </c>
      <c r="N87" s="71">
        <f>'NEW Summary 1990-2022 GHG'!N8-'NON-ETS &amp; ETS'!N8</f>
        <v>5056.7856234746823</v>
      </c>
      <c r="O87" s="71">
        <f>'NEW Summary 1990-2022 GHG'!O8-'NON-ETS &amp; ETS'!O8</f>
        <v>5173.676041936098</v>
      </c>
      <c r="P87" s="71">
        <f>'NEW Summary 1990-2022 GHG'!P8-'NON-ETS &amp; ETS'!P8</f>
        <v>5250.5290346790289</v>
      </c>
      <c r="Q87" s="71">
        <f>'NEW Summary 1990-2022 GHG'!Q8-'NON-ETS &amp; ETS'!Q8</f>
        <v>1385.0312476634845</v>
      </c>
      <c r="R87" s="71">
        <f>'NEW Summary 1990-2022 GHG'!R8-'NON-ETS &amp; ETS'!R8</f>
        <v>1101.7537572161145</v>
      </c>
      <c r="S87" s="71">
        <f>'NEW Summary 1990-2022 GHG'!S8-'NON-ETS &amp; ETS'!S8</f>
        <v>1198.0269367994051</v>
      </c>
      <c r="T87" s="71">
        <f>'NEW Summary 1990-2022 GHG'!T8-'NON-ETS &amp; ETS'!T8</f>
        <v>1645.3998216295713</v>
      </c>
      <c r="U87" s="71">
        <f>'NEW Summary 1990-2022 GHG'!U8-'NON-ETS &amp; ETS'!U8</f>
        <v>1400.0197344398948</v>
      </c>
      <c r="V87" s="71">
        <f>'NEW Summary 1990-2022 GHG'!V8-'NON-ETS &amp; ETS'!V8</f>
        <v>1340.4473443001084</v>
      </c>
      <c r="W87" s="71">
        <f>'NEW Summary 1990-2022 GHG'!W8-'NON-ETS &amp; ETS'!W8</f>
        <v>999.13524440838592</v>
      </c>
      <c r="X87" s="71">
        <f>'NEW Summary 1990-2022 GHG'!X8-'NON-ETS &amp; ETS'!X8</f>
        <v>978.83281063156255</v>
      </c>
      <c r="Y87" s="71">
        <f>'NEW Summary 1990-2022 GHG'!Y8-'NON-ETS &amp; ETS'!Y8</f>
        <v>835.98034138549201</v>
      </c>
      <c r="Z87" s="71">
        <f>'NEW Summary 1990-2022 GHG'!Z8-'NON-ETS &amp; ETS'!Z8</f>
        <v>908.82026311755453</v>
      </c>
      <c r="AA87" s="71">
        <f>'NEW Summary 1990-2022 GHG'!AA8-'NON-ETS &amp; ETS'!AA8</f>
        <v>866.90133252162786</v>
      </c>
      <c r="AB87" s="71">
        <f>'NEW Summary 1990-2022 GHG'!AB8-'NON-ETS &amp; ETS'!AB8</f>
        <v>923.69060876141384</v>
      </c>
      <c r="AC87" s="71">
        <f>'NEW Summary 1990-2022 GHG'!AC8-'NON-ETS &amp; ETS'!AC8</f>
        <v>1011.0654874435199</v>
      </c>
      <c r="AD87" s="71">
        <f>'NEW Summary 1990-2022 GHG'!AD8-'NON-ETS &amp; ETS'!AD8</f>
        <v>1166.0780728827931</v>
      </c>
      <c r="AE87" s="71">
        <f>'NEW Summary 1990-2022 GHG'!AE8-'NON-ETS &amp; ETS'!AE8</f>
        <v>1128.8214651496178</v>
      </c>
      <c r="AF87" s="71">
        <f>'NEW Summary 1990-2022 GHG'!AF8-'NON-ETS &amp; ETS'!AF8</f>
        <v>1266.3216793416168</v>
      </c>
      <c r="AG87" s="71">
        <f>'NEW Summary 1990-2022 GHG'!AG8-'NON-ETS &amp; ETS'!AG8</f>
        <v>1123.4936359728317</v>
      </c>
      <c r="AH87" s="71">
        <f>'NEW Summary 1990-2022 GHG'!AH8-'NON-ETS &amp; ETS'!AH8</f>
        <v>1065.0648169023866</v>
      </c>
      <c r="AI87" s="72"/>
      <c r="AJ87" s="73">
        <f t="shared" ref="AJ87:AJ97" si="10">(AH87-AG87)/AG87</f>
        <v>-5.2006364076866061E-2</v>
      </c>
      <c r="AL87" s="73">
        <f t="shared" ref="AL87:AL115" si="11">(AH87-Q87)/Q87</f>
        <v>-0.2310174815917502</v>
      </c>
    </row>
    <row r="88" spans="1:38" x14ac:dyDescent="0.25">
      <c r="A88" s="78" t="s">
        <v>16</v>
      </c>
      <c r="B88" s="71">
        <f>'NEW Summary 1990-2022 GHG'!B9-'NON-ETS &amp; ETS'!B9</f>
        <v>1010.0714711074459</v>
      </c>
      <c r="C88" s="71">
        <f>'NEW Summary 1990-2022 GHG'!C9-'NON-ETS &amp; ETS'!C9</f>
        <v>1028.1035751054244</v>
      </c>
      <c r="D88" s="71">
        <f>'NEW Summary 1990-2022 GHG'!D9-'NON-ETS &amp; ETS'!D9</f>
        <v>1021.9567067484875</v>
      </c>
      <c r="E88" s="71">
        <f>'NEW Summary 1990-2022 GHG'!E9-'NON-ETS &amp; ETS'!E9</f>
        <v>1009.2126682989556</v>
      </c>
      <c r="F88" s="71">
        <f>'NEW Summary 1990-2022 GHG'!F9-'NON-ETS &amp; ETS'!F9</f>
        <v>1100.113288767551</v>
      </c>
      <c r="G88" s="71">
        <f>'NEW Summary 1990-2022 GHG'!G9-'NON-ETS &amp; ETS'!G9</f>
        <v>1078.3721856740037</v>
      </c>
      <c r="H88" s="71">
        <f>'NEW Summary 1990-2022 GHG'!H9-'NON-ETS &amp; ETS'!H9</f>
        <v>973.70223646382397</v>
      </c>
      <c r="I88" s="71">
        <f>'NEW Summary 1990-2022 GHG'!I9-'NON-ETS &amp; ETS'!I9</f>
        <v>981.3445359549911</v>
      </c>
      <c r="J88" s="71">
        <f>'NEW Summary 1990-2022 GHG'!J9-'NON-ETS &amp; ETS'!J9</f>
        <v>967.72676973598493</v>
      </c>
      <c r="K88" s="71">
        <f>'NEW Summary 1990-2022 GHG'!K9-'NON-ETS &amp; ETS'!K9</f>
        <v>1000.587942551956</v>
      </c>
      <c r="L88" s="71">
        <f>'NEW Summary 1990-2022 GHG'!L9-'NON-ETS &amp; ETS'!L9</f>
        <v>1025.9332292768881</v>
      </c>
      <c r="M88" s="71">
        <f>'NEW Summary 1990-2022 GHG'!M9-'NON-ETS &amp; ETS'!M9</f>
        <v>1016.3616422886577</v>
      </c>
      <c r="N88" s="71">
        <f>'NEW Summary 1990-2022 GHG'!N9-'NON-ETS &amp; ETS'!N9</f>
        <v>982.72290203728858</v>
      </c>
      <c r="O88" s="71">
        <f>'NEW Summary 1990-2022 GHG'!O9-'NON-ETS &amp; ETS'!O9</f>
        <v>1081.1153038740019</v>
      </c>
      <c r="P88" s="71">
        <f>'NEW Summary 1990-2022 GHG'!P9-'NON-ETS &amp; ETS'!P9</f>
        <v>1049.4658938986008</v>
      </c>
      <c r="Q88" s="71">
        <f>'NEW Summary 1990-2022 GHG'!Q9-'NON-ETS &amp; ETS'!Q9</f>
        <v>1017.4435253083756</v>
      </c>
      <c r="R88" s="71">
        <f>'NEW Summary 1990-2022 GHG'!R9-'NON-ETS &amp; ETS'!R9</f>
        <v>1013.6678392685861</v>
      </c>
      <c r="S88" s="71">
        <f>'NEW Summary 1990-2022 GHG'!S9-'NON-ETS &amp; ETS'!S9</f>
        <v>1005.3019957730854</v>
      </c>
      <c r="T88" s="71">
        <f>'NEW Summary 1990-2022 GHG'!T9-'NON-ETS &amp; ETS'!T9</f>
        <v>1090.1438970666566</v>
      </c>
      <c r="U88" s="71">
        <f>'NEW Summary 1990-2022 GHG'!U9-'NON-ETS &amp; ETS'!U9</f>
        <v>858.50913108403108</v>
      </c>
      <c r="V88" s="71">
        <f>'NEW Summary 1990-2022 GHG'!V9-'NON-ETS &amp; ETS'!V9</f>
        <v>958.99125299966749</v>
      </c>
      <c r="W88" s="71">
        <f>'NEW Summary 1990-2022 GHG'!W9-'NON-ETS &amp; ETS'!W9</f>
        <v>887.83715965112253</v>
      </c>
      <c r="X88" s="71">
        <f>'NEW Summary 1990-2022 GHG'!X9-'NON-ETS &amp; ETS'!X9</f>
        <v>934.75662925812344</v>
      </c>
      <c r="Y88" s="71">
        <f>'NEW Summary 1990-2022 GHG'!Y9-'NON-ETS &amp; ETS'!Y9</f>
        <v>933.31530979953641</v>
      </c>
      <c r="Z88" s="71">
        <f>'NEW Summary 1990-2022 GHG'!Z9-'NON-ETS &amp; ETS'!Z9</f>
        <v>839.08686324257144</v>
      </c>
      <c r="AA88" s="71">
        <f>'NEW Summary 1990-2022 GHG'!AA9-'NON-ETS &amp; ETS'!AA9</f>
        <v>946.5000708394515</v>
      </c>
      <c r="AB88" s="71">
        <f>'NEW Summary 1990-2022 GHG'!AB9-'NON-ETS &amp; ETS'!AB9</f>
        <v>838.89736286410084</v>
      </c>
      <c r="AC88" s="71">
        <f>'NEW Summary 1990-2022 GHG'!AC9-'NON-ETS &amp; ETS'!AC9</f>
        <v>771.96873217314044</v>
      </c>
      <c r="AD88" s="71">
        <f>'NEW Summary 1990-2022 GHG'!AD9-'NON-ETS &amp; ETS'!AD9</f>
        <v>823.51822985717592</v>
      </c>
      <c r="AE88" s="71">
        <f>'NEW Summary 1990-2022 GHG'!AE9-'NON-ETS &amp; ETS'!AE9</f>
        <v>795.18820034080477</v>
      </c>
      <c r="AF88" s="71">
        <f>'NEW Summary 1990-2022 GHG'!AF9-'NON-ETS &amp; ETS'!AF9</f>
        <v>632.15841337082554</v>
      </c>
      <c r="AG88" s="71">
        <f>'NEW Summary 1990-2022 GHG'!AG9-'NON-ETS &amp; ETS'!AG9</f>
        <v>708.95535345921337</v>
      </c>
      <c r="AH88" s="71">
        <f>'NEW Summary 1990-2022 GHG'!AH9-'NON-ETS &amp; ETS'!AH9</f>
        <v>711.16902758224194</v>
      </c>
      <c r="AI88" s="72"/>
      <c r="AJ88" s="73">
        <f t="shared" si="10"/>
        <v>3.1224450344120602E-3</v>
      </c>
      <c r="AL88" s="73">
        <f t="shared" si="11"/>
        <v>-0.30102358519929184</v>
      </c>
    </row>
    <row r="89" spans="1:38" x14ac:dyDescent="0.25">
      <c r="A89" s="78" t="s">
        <v>17</v>
      </c>
      <c r="B89" s="71">
        <f>'NEW Summary 1990-2022 GHG'!B10-'NON-ETS &amp; ETS'!B10</f>
        <v>1123.118962064171</v>
      </c>
      <c r="C89" s="71">
        <f>'NEW Summary 1990-2022 GHG'!C10-'NON-ETS &amp; ETS'!C10</f>
        <v>1097.4418880246833</v>
      </c>
      <c r="D89" s="71">
        <f>'NEW Summary 1990-2022 GHG'!D10-'NON-ETS &amp; ETS'!D10</f>
        <v>1003.8351529311099</v>
      </c>
      <c r="E89" s="71">
        <f>'NEW Summary 1990-2022 GHG'!E10-'NON-ETS &amp; ETS'!E10</f>
        <v>977.5677866909574</v>
      </c>
      <c r="F89" s="71">
        <f>'NEW Summary 1990-2022 GHG'!F10-'NON-ETS &amp; ETS'!F10</f>
        <v>985.44294439739633</v>
      </c>
      <c r="G89" s="71">
        <f>'NEW Summary 1990-2022 GHG'!G10-'NON-ETS &amp; ETS'!G10</f>
        <v>917.40371163574514</v>
      </c>
      <c r="H89" s="71">
        <f>'NEW Summary 1990-2022 GHG'!H10-'NON-ETS &amp; ETS'!H10</f>
        <v>879.28695927514377</v>
      </c>
      <c r="I89" s="71">
        <f>'NEW Summary 1990-2022 GHG'!I10-'NON-ETS &amp; ETS'!I10</f>
        <v>834.14898862525831</v>
      </c>
      <c r="J89" s="71">
        <f>'NEW Summary 1990-2022 GHG'!J10-'NON-ETS &amp; ETS'!J10</f>
        <v>785.79387059282237</v>
      </c>
      <c r="K89" s="71">
        <f>'NEW Summary 1990-2022 GHG'!K10-'NON-ETS &amp; ETS'!K10</f>
        <v>815.31399233641559</v>
      </c>
      <c r="L89" s="71">
        <f>'NEW Summary 1990-2022 GHG'!L10-'NON-ETS &amp; ETS'!L10</f>
        <v>863.21354664363525</v>
      </c>
      <c r="M89" s="71">
        <f>'NEW Summary 1990-2022 GHG'!M10-'NON-ETS &amp; ETS'!M10</f>
        <v>832.64447640873539</v>
      </c>
      <c r="N89" s="71">
        <f>'NEW Summary 1990-2022 GHG'!N10-'NON-ETS &amp; ETS'!N10</f>
        <v>776.74336324109572</v>
      </c>
      <c r="O89" s="71">
        <f>'NEW Summary 1990-2022 GHG'!O10-'NON-ETS &amp; ETS'!O10</f>
        <v>737.28761312384665</v>
      </c>
      <c r="P89" s="71">
        <f>'NEW Summary 1990-2022 GHG'!P10-'NON-ETS &amp; ETS'!P10</f>
        <v>688.85150850363539</v>
      </c>
      <c r="Q89" s="71">
        <f>'NEW Summary 1990-2022 GHG'!Q10-'NON-ETS &amp; ETS'!Q10</f>
        <v>685.47823888992946</v>
      </c>
      <c r="R89" s="71">
        <f>'NEW Summary 1990-2022 GHG'!R10-'NON-ETS &amp; ETS'!R10</f>
        <v>661.62810332285585</v>
      </c>
      <c r="S89" s="71">
        <f>'NEW Summary 1990-2022 GHG'!S10-'NON-ETS &amp; ETS'!S10</f>
        <v>625.86576258990613</v>
      </c>
      <c r="T89" s="71">
        <f>'NEW Summary 1990-2022 GHG'!T10-'NON-ETS &amp; ETS'!T10</f>
        <v>630.63720387021999</v>
      </c>
      <c r="U89" s="71">
        <f>'NEW Summary 1990-2022 GHG'!U10-'NON-ETS &amp; ETS'!U10</f>
        <v>531.14695969176694</v>
      </c>
      <c r="V89" s="71">
        <f>'NEW Summary 1990-2022 GHG'!V10-'NON-ETS &amp; ETS'!V10</f>
        <v>550.65282919754964</v>
      </c>
      <c r="W89" s="71">
        <f>'NEW Summary 1990-2022 GHG'!W10-'NON-ETS &amp; ETS'!W10</f>
        <v>481.92042537157243</v>
      </c>
      <c r="X89" s="71">
        <f>'NEW Summary 1990-2022 GHG'!X10-'NON-ETS &amp; ETS'!X10</f>
        <v>501.73251317361343</v>
      </c>
      <c r="Y89" s="71">
        <f>'NEW Summary 1990-2022 GHG'!Y10-'NON-ETS &amp; ETS'!Y10</f>
        <v>584.69513397392939</v>
      </c>
      <c r="Z89" s="71">
        <f>'NEW Summary 1990-2022 GHG'!Z10-'NON-ETS &amp; ETS'!Z10</f>
        <v>580.0210534421791</v>
      </c>
      <c r="AA89" s="71">
        <f>'NEW Summary 1990-2022 GHG'!AA10-'NON-ETS &amp; ETS'!AA10</f>
        <v>605.71120651021772</v>
      </c>
      <c r="AB89" s="71">
        <f>'NEW Summary 1990-2022 GHG'!AB10-'NON-ETS &amp; ETS'!AB10</f>
        <v>633.03920514455626</v>
      </c>
      <c r="AC89" s="71">
        <f>'NEW Summary 1990-2022 GHG'!AC10-'NON-ETS &amp; ETS'!AC10</f>
        <v>636.97673136879291</v>
      </c>
      <c r="AD89" s="71">
        <f>'NEW Summary 1990-2022 GHG'!AD10-'NON-ETS &amp; ETS'!AD10</f>
        <v>666.677868035811</v>
      </c>
      <c r="AE89" s="71">
        <f>'NEW Summary 1990-2022 GHG'!AE10-'NON-ETS &amp; ETS'!AE10</f>
        <v>693.92960315217795</v>
      </c>
      <c r="AF89" s="71">
        <f>'NEW Summary 1990-2022 GHG'!AF10-'NON-ETS &amp; ETS'!AF10</f>
        <v>643.05949837517585</v>
      </c>
      <c r="AG89" s="71">
        <f>'NEW Summary 1990-2022 GHG'!AG10-'NON-ETS &amp; ETS'!AG10</f>
        <v>671.61684349121469</v>
      </c>
      <c r="AH89" s="71">
        <f>'NEW Summary 1990-2022 GHG'!AH10-'NON-ETS &amp; ETS'!AH10</f>
        <v>658.61960010095618</v>
      </c>
      <c r="AI89" s="72"/>
      <c r="AJ89" s="73">
        <f t="shared" si="10"/>
        <v>-1.9352170089564667E-2</v>
      </c>
      <c r="AL89" s="73">
        <f t="shared" si="11"/>
        <v>-3.9182336163535163E-2</v>
      </c>
    </row>
    <row r="90" spans="1:38" x14ac:dyDescent="0.25">
      <c r="A90" s="78" t="s">
        <v>18</v>
      </c>
      <c r="B90" s="71">
        <f t="shared" ref="B90:AB90" si="12">SUM(B91:B95)</f>
        <v>5143.318902355395</v>
      </c>
      <c r="C90" s="71">
        <f t="shared" si="12"/>
        <v>5323.1175080804278</v>
      </c>
      <c r="D90" s="71">
        <f t="shared" si="12"/>
        <v>5750.901038327057</v>
      </c>
      <c r="E90" s="71">
        <f t="shared" si="12"/>
        <v>5725.8894015642545</v>
      </c>
      <c r="F90" s="71">
        <f t="shared" si="12"/>
        <v>5976.0978011603156</v>
      </c>
      <c r="G90" s="71">
        <f t="shared" si="12"/>
        <v>6268.648453147659</v>
      </c>
      <c r="H90" s="71">
        <f t="shared" si="12"/>
        <v>7315.048207381561</v>
      </c>
      <c r="I90" s="71">
        <f t="shared" si="12"/>
        <v>7690.6213218746052</v>
      </c>
      <c r="J90" s="71">
        <f t="shared" si="12"/>
        <v>9032.1721323403381</v>
      </c>
      <c r="K90" s="71">
        <f t="shared" si="12"/>
        <v>9734.8657085085852</v>
      </c>
      <c r="L90" s="71">
        <f t="shared" si="12"/>
        <v>10772.359343901084</v>
      </c>
      <c r="M90" s="71">
        <f t="shared" si="12"/>
        <v>11294.372804832474</v>
      </c>
      <c r="N90" s="71">
        <f t="shared" si="12"/>
        <v>11487.032171557732</v>
      </c>
      <c r="O90" s="71">
        <f t="shared" si="12"/>
        <v>11689.236979365347</v>
      </c>
      <c r="P90" s="71">
        <f t="shared" si="12"/>
        <v>12407.17097093614</v>
      </c>
      <c r="Q90" s="71">
        <f t="shared" si="12"/>
        <v>13110.674808766209</v>
      </c>
      <c r="R90" s="71">
        <f t="shared" si="12"/>
        <v>13789.143706376357</v>
      </c>
      <c r="S90" s="71">
        <f t="shared" si="12"/>
        <v>14376.52891181682</v>
      </c>
      <c r="T90" s="71">
        <f t="shared" si="12"/>
        <v>13652.851472120012</v>
      </c>
      <c r="U90" s="71">
        <f t="shared" si="12"/>
        <v>12433.752063988139</v>
      </c>
      <c r="V90" s="71">
        <f t="shared" si="12"/>
        <v>11517.162589603642</v>
      </c>
      <c r="W90" s="71">
        <f t="shared" si="12"/>
        <v>11204.937867453613</v>
      </c>
      <c r="X90" s="71">
        <f t="shared" si="12"/>
        <v>10816.077797466454</v>
      </c>
      <c r="Y90" s="71">
        <f t="shared" si="12"/>
        <v>11026.759098132026</v>
      </c>
      <c r="Z90" s="71">
        <f t="shared" si="12"/>
        <v>11311.015278444478</v>
      </c>
      <c r="AA90" s="71">
        <f t="shared" si="12"/>
        <v>11785.898097864627</v>
      </c>
      <c r="AB90" s="71">
        <f t="shared" si="12"/>
        <v>12264.353139599674</v>
      </c>
      <c r="AC90" s="71">
        <f t="shared" ref="AC90:AH90" si="13">SUM(AC91:AC95)</f>
        <v>11983.51042158836</v>
      </c>
      <c r="AD90" s="71">
        <f t="shared" si="13"/>
        <v>12156.930976886724</v>
      </c>
      <c r="AE90" s="71">
        <f t="shared" si="13"/>
        <v>12175.453143913923</v>
      </c>
      <c r="AF90" s="71">
        <f t="shared" si="13"/>
        <v>10287.045076106953</v>
      </c>
      <c r="AG90" s="71">
        <f t="shared" si="13"/>
        <v>10958.408423101759</v>
      </c>
      <c r="AH90" s="71">
        <f t="shared" si="13"/>
        <v>11615.570635438229</v>
      </c>
      <c r="AI90" s="72"/>
      <c r="AJ90" s="73">
        <f t="shared" si="10"/>
        <v>5.996876434638871E-2</v>
      </c>
      <c r="AL90" s="73">
        <f t="shared" si="11"/>
        <v>-0.11403716400076572</v>
      </c>
    </row>
    <row r="91" spans="1:38" outlineLevel="1" x14ac:dyDescent="0.25">
      <c r="A91" s="74" t="s">
        <v>19</v>
      </c>
      <c r="B91" s="90">
        <f>'NEW Summary 1990-2022 GHG'!B12-'NON-ETS &amp; ETS'!B12</f>
        <v>48.360789529164116</v>
      </c>
      <c r="C91" s="90">
        <f>'NEW Summary 1990-2022 GHG'!C12-'NON-ETS &amp; ETS'!C12</f>
        <v>43.854805602201672</v>
      </c>
      <c r="D91" s="90">
        <f>'NEW Summary 1990-2022 GHG'!D12-'NON-ETS &amp; ETS'!D12</f>
        <v>43.470007059750657</v>
      </c>
      <c r="E91" s="90">
        <f>'NEW Summary 1990-2022 GHG'!E12-'NON-ETS &amp; ETS'!E12</f>
        <v>37.391689953547015</v>
      </c>
      <c r="F91" s="90">
        <f>'NEW Summary 1990-2022 GHG'!F12-'NON-ETS &amp; ETS'!F12</f>
        <v>38.862450313677265</v>
      </c>
      <c r="G91" s="90">
        <f>'NEW Summary 1990-2022 GHG'!G12-'NON-ETS &amp; ETS'!G12</f>
        <v>45.697116921004714</v>
      </c>
      <c r="H91" s="90">
        <f>'NEW Summary 1990-2022 GHG'!H12-'NON-ETS &amp; ETS'!H12</f>
        <v>48.896696852246144</v>
      </c>
      <c r="I91" s="90">
        <f>'NEW Summary 1990-2022 GHG'!I12-'NON-ETS &amp; ETS'!I12</f>
        <v>51.369424838248491</v>
      </c>
      <c r="J91" s="90">
        <f>'NEW Summary 1990-2022 GHG'!J12-'NON-ETS &amp; ETS'!J12</f>
        <v>56.789035084243615</v>
      </c>
      <c r="K91" s="90">
        <f>'NEW Summary 1990-2022 GHG'!K12-'NON-ETS &amp; ETS'!K12</f>
        <v>64.312968052370067</v>
      </c>
      <c r="L91" s="90">
        <f>'NEW Summary 1990-2022 GHG'!L12-'NON-ETS &amp; ETS'!L12</f>
        <v>69.586910031693463</v>
      </c>
      <c r="M91" s="90">
        <f>'NEW Summary 1990-2022 GHG'!M12-'NON-ETS &amp; ETS'!M12</f>
        <v>69.136077450279558</v>
      </c>
      <c r="N91" s="90">
        <f>'NEW Summary 1990-2022 GHG'!N12-'NON-ETS &amp; ETS'!N12</f>
        <v>68.520075762474903</v>
      </c>
      <c r="O91" s="90">
        <f>'NEW Summary 1990-2022 GHG'!O12-'NON-ETS &amp; ETS'!O12</f>
        <v>71.117410555166373</v>
      </c>
      <c r="P91" s="90">
        <f>'NEW Summary 1990-2022 GHG'!P12-'NON-ETS &amp; ETS'!P12</f>
        <v>67.874370020337707</v>
      </c>
      <c r="Q91" s="90">
        <f>'NEW Summary 1990-2022 GHG'!Q12-'NON-ETS &amp; ETS'!Q12</f>
        <v>80.141860471140859</v>
      </c>
      <c r="R91" s="90">
        <f>'NEW Summary 1990-2022 GHG'!R12-'NON-ETS &amp; ETS'!R12</f>
        <v>91.963649588431764</v>
      </c>
      <c r="S91" s="90">
        <f>'NEW Summary 1990-2022 GHG'!S12-'NON-ETS &amp; ETS'!S12</f>
        <v>84.9516900796458</v>
      </c>
      <c r="T91" s="90">
        <f>'NEW Summary 1990-2022 GHG'!T12-'NON-ETS &amp; ETS'!T12</f>
        <v>80.462120990400322</v>
      </c>
      <c r="U91" s="90">
        <f>'NEW Summary 1990-2022 GHG'!U12-'NON-ETS &amp; ETS'!U12</f>
        <v>65.565419123182323</v>
      </c>
      <c r="V91" s="90">
        <f>'NEW Summary 1990-2022 GHG'!V12-'NON-ETS &amp; ETS'!V12</f>
        <v>49.4705956741413</v>
      </c>
      <c r="W91" s="90">
        <f>'NEW Summary 1990-2022 GHG'!W12-'NON-ETS &amp; ETS'!W12</f>
        <v>24.632325692914172</v>
      </c>
      <c r="X91" s="90">
        <f>'NEW Summary 1990-2022 GHG'!X12-'NON-ETS &amp; ETS'!X12</f>
        <v>14.97827476980461</v>
      </c>
      <c r="Y91" s="90">
        <f>'NEW Summary 1990-2022 GHG'!Y12-'NON-ETS &amp; ETS'!Y12</f>
        <v>0.11962586679194409</v>
      </c>
      <c r="Z91" s="90">
        <f>'NEW Summary 1990-2022 GHG'!Z12-'NON-ETS &amp; ETS'!Z12</f>
        <v>0.11427470434542641</v>
      </c>
      <c r="AA91" s="90">
        <f>'NEW Summary 1990-2022 GHG'!AA12-'NON-ETS &amp; ETS'!AA12</f>
        <v>0.12089329338082067</v>
      </c>
      <c r="AB91" s="90">
        <f>'NEW Summary 1990-2022 GHG'!AB12-'NON-ETS &amp; ETS'!AB12</f>
        <v>0.13047761729737672</v>
      </c>
      <c r="AC91" s="90">
        <f>'NEW Summary 1990-2022 GHG'!AC12-'NON-ETS &amp; ETS'!AC12</f>
        <v>0.13487427762883186</v>
      </c>
      <c r="AD91" s="90">
        <f>'NEW Summary 1990-2022 GHG'!AD12-'NON-ETS &amp; ETS'!AD12</f>
        <v>0.13015931829050587</v>
      </c>
      <c r="AE91" s="90">
        <f>'NEW Summary 1990-2022 GHG'!AE12-'NON-ETS &amp; ETS'!AE12</f>
        <v>0.14011403233694253</v>
      </c>
      <c r="AF91" s="90">
        <f>'NEW Summary 1990-2022 GHG'!AF12-'NON-ETS &amp; ETS'!AF12</f>
        <v>0.10711069903558368</v>
      </c>
      <c r="AG91" s="90">
        <f>'NEW Summary 1990-2022 GHG'!AG12-'NON-ETS &amp; ETS'!AG12</f>
        <v>0.15191979521127053</v>
      </c>
      <c r="AH91" s="90">
        <f>'NEW Summary 1990-2022 GHG'!AH12-'NON-ETS &amp; ETS'!AH12</f>
        <v>0.12677898991321257</v>
      </c>
      <c r="AI91" s="72"/>
      <c r="AJ91" s="91">
        <f t="shared" si="10"/>
        <v>-0.16548735642445644</v>
      </c>
      <c r="AL91" s="91">
        <f t="shared" si="11"/>
        <v>-0.99841806779668074</v>
      </c>
    </row>
    <row r="92" spans="1:38" outlineLevel="1" x14ac:dyDescent="0.25">
      <c r="A92" s="74" t="s">
        <v>20</v>
      </c>
      <c r="B92" s="90">
        <f>'NEW Summary 1990-2022 GHG'!B13-'NON-ETS &amp; ETS'!B13</f>
        <v>4788.8558735013985</v>
      </c>
      <c r="C92" s="90">
        <f>'NEW Summary 1990-2022 GHG'!C13-'NON-ETS &amp; ETS'!C13</f>
        <v>4979.6415072051223</v>
      </c>
      <c r="D92" s="90">
        <f>'NEW Summary 1990-2022 GHG'!D13-'NON-ETS &amp; ETS'!D13</f>
        <v>5412.9462457114851</v>
      </c>
      <c r="E92" s="90">
        <f>'NEW Summary 1990-2022 GHG'!E13-'NON-ETS &amp; ETS'!E13</f>
        <v>5403.8701209966202</v>
      </c>
      <c r="F92" s="90">
        <f>'NEW Summary 1990-2022 GHG'!F13-'NON-ETS &amp; ETS'!F13</f>
        <v>5655.4398647200505</v>
      </c>
      <c r="G92" s="90">
        <f>'NEW Summary 1990-2022 GHG'!G13-'NON-ETS &amp; ETS'!G13</f>
        <v>5882.842085254757</v>
      </c>
      <c r="H92" s="90">
        <f>'NEW Summary 1990-2022 GHG'!H13-'NON-ETS &amp; ETS'!H13</f>
        <v>6882.140806038673</v>
      </c>
      <c r="I92" s="90">
        <f>'NEW Summary 1990-2022 GHG'!I13-'NON-ETS &amp; ETS'!I13</f>
        <v>7286.5789529101303</v>
      </c>
      <c r="J92" s="90">
        <f>'NEW Summary 1990-2022 GHG'!J13-'NON-ETS &amp; ETS'!J13</f>
        <v>8644.4110099054142</v>
      </c>
      <c r="K92" s="90">
        <f>'NEW Summary 1990-2022 GHG'!K13-'NON-ETS &amp; ETS'!K13</f>
        <v>9304.9809423877614</v>
      </c>
      <c r="L92" s="90">
        <f>'NEW Summary 1990-2022 GHG'!L13-'NON-ETS &amp; ETS'!L13</f>
        <v>10352.456753398465</v>
      </c>
      <c r="M92" s="90">
        <f>'NEW Summary 1990-2022 GHG'!M13-'NON-ETS &amp; ETS'!M13</f>
        <v>10817.599088305473</v>
      </c>
      <c r="N92" s="90">
        <f>'NEW Summary 1990-2022 GHG'!N13-'NON-ETS &amp; ETS'!N13</f>
        <v>11019.520690930138</v>
      </c>
      <c r="O92" s="90">
        <f>'NEW Summary 1990-2022 GHG'!O13-'NON-ETS &amp; ETS'!O13</f>
        <v>11190.228706456179</v>
      </c>
      <c r="P92" s="90">
        <f>'NEW Summary 1990-2022 GHG'!P13-'NON-ETS &amp; ETS'!P13</f>
        <v>11840.864643855139</v>
      </c>
      <c r="Q92" s="90">
        <f>'NEW Summary 1990-2022 GHG'!Q13-'NON-ETS &amp; ETS'!Q13</f>
        <v>12536.947897554846</v>
      </c>
      <c r="R92" s="90">
        <f>'NEW Summary 1990-2022 GHG'!R13-'NON-ETS &amp; ETS'!R13</f>
        <v>13165.147646566456</v>
      </c>
      <c r="S92" s="90">
        <f>'NEW Summary 1990-2022 GHG'!S13-'NON-ETS &amp; ETS'!S13</f>
        <v>13822.06624728528</v>
      </c>
      <c r="T92" s="90">
        <f>'NEW Summary 1990-2022 GHG'!T13-'NON-ETS &amp; ETS'!T13</f>
        <v>13072.539202462818</v>
      </c>
      <c r="U92" s="90">
        <f>'NEW Summary 1990-2022 GHG'!U13-'NON-ETS &amp; ETS'!U13</f>
        <v>11887.87131406409</v>
      </c>
      <c r="V92" s="90">
        <f>'NEW Summary 1990-2022 GHG'!V13-'NON-ETS &amp; ETS'!V13</f>
        <v>10976.614045708982</v>
      </c>
      <c r="W92" s="90">
        <f>'NEW Summary 1990-2022 GHG'!W13-'NON-ETS &amp; ETS'!W13</f>
        <v>10729.838977075928</v>
      </c>
      <c r="X92" s="90">
        <f>'NEW Summary 1990-2022 GHG'!X13-'NON-ETS &amp; ETS'!X13</f>
        <v>10358.2350538385</v>
      </c>
      <c r="Y92" s="90">
        <f>'NEW Summary 1990-2022 GHG'!Y13-'NON-ETS &amp; ETS'!Y13</f>
        <v>10580.322913570744</v>
      </c>
      <c r="Z92" s="90">
        <f>'NEW Summary 1990-2022 GHG'!Z13-'NON-ETS &amp; ETS'!Z13</f>
        <v>10827.914977764867</v>
      </c>
      <c r="AA92" s="90">
        <f>'NEW Summary 1990-2022 GHG'!AA13-'NON-ETS &amp; ETS'!AA13</f>
        <v>11314.757701144485</v>
      </c>
      <c r="AB92" s="90">
        <f>'NEW Summary 1990-2022 GHG'!AB13-'NON-ETS &amp; ETS'!AB13</f>
        <v>11750.334807288427</v>
      </c>
      <c r="AC92" s="90">
        <f>'NEW Summary 1990-2022 GHG'!AC13-'NON-ETS &amp; ETS'!AC13</f>
        <v>11506.385770829509</v>
      </c>
      <c r="AD92" s="90">
        <f>'NEW Summary 1990-2022 GHG'!AD13-'NON-ETS &amp; ETS'!AD13</f>
        <v>11642.54091456992</v>
      </c>
      <c r="AE92" s="90">
        <f>'NEW Summary 1990-2022 GHG'!AE13-'NON-ETS &amp; ETS'!AE13</f>
        <v>11624.534955871102</v>
      </c>
      <c r="AF92" s="90">
        <f>'NEW Summary 1990-2022 GHG'!AF13-'NON-ETS &amp; ETS'!AF13</f>
        <v>9692.9313135236953</v>
      </c>
      <c r="AG92" s="90">
        <f>'NEW Summary 1990-2022 GHG'!AG13-'NON-ETS &amp; ETS'!AG13</f>
        <v>10327.790379851722</v>
      </c>
      <c r="AH92" s="90">
        <f>'NEW Summary 1990-2022 GHG'!AH13-'NON-ETS &amp; ETS'!AH13</f>
        <v>11024.680039902667</v>
      </c>
      <c r="AI92" s="72"/>
      <c r="AJ92" s="91">
        <f t="shared" si="10"/>
        <v>6.7477130578724093E-2</v>
      </c>
      <c r="AL92" s="91">
        <f t="shared" si="11"/>
        <v>-0.12062488175029631</v>
      </c>
    </row>
    <row r="93" spans="1:38" outlineLevel="1" x14ac:dyDescent="0.25">
      <c r="A93" s="74" t="s">
        <v>21</v>
      </c>
      <c r="B93" s="90">
        <f>'NEW Summary 1990-2022 GHG'!B14-'NON-ETS &amp; ETS'!B14</f>
        <v>147.17404525824003</v>
      </c>
      <c r="C93" s="90">
        <f>'NEW Summary 1990-2022 GHG'!C14-'NON-ETS &amp; ETS'!C14</f>
        <v>142.93516146624</v>
      </c>
      <c r="D93" s="90">
        <f>'NEW Summary 1990-2022 GHG'!D14-'NON-ETS &amp; ETS'!D14</f>
        <v>128.18384587008001</v>
      </c>
      <c r="E93" s="90">
        <f>'NEW Summary 1990-2022 GHG'!E14-'NON-ETS &amp; ETS'!E14</f>
        <v>140.73094189440002</v>
      </c>
      <c r="F93" s="90">
        <f>'NEW Summary 1990-2022 GHG'!F14-'NON-ETS &amp; ETS'!F14</f>
        <v>132.59228501376001</v>
      </c>
      <c r="G93" s="90">
        <f>'NEW Summary 1990-2022 GHG'!G14-'NON-ETS &amp; ETS'!G14</f>
        <v>123.09718531967999</v>
      </c>
      <c r="H93" s="90">
        <f>'NEW Summary 1990-2022 GHG'!H14-'NON-ETS &amp; ETS'!H14</f>
        <v>143.44382752127999</v>
      </c>
      <c r="I93" s="90">
        <f>'NEW Summary 1990-2022 GHG'!I14-'NON-ETS &amp; ETS'!I14</f>
        <v>138.35716697088</v>
      </c>
      <c r="J93" s="90">
        <f>'NEW Summary 1990-2022 GHG'!J14-'NON-ETS &amp; ETS'!J14</f>
        <v>142.42649541120002</v>
      </c>
      <c r="K93" s="90">
        <f>'NEW Summary 1990-2022 GHG'!K14-'NON-ETS &amp; ETS'!K14</f>
        <v>137.00072415744</v>
      </c>
      <c r="L93" s="90">
        <f>'NEW Summary 1990-2022 GHG'!L14-'NON-ETS &amp; ETS'!L14</f>
        <v>136.08512525836801</v>
      </c>
      <c r="M93" s="90">
        <f>'NEW Summary 1990-2022 GHG'!M14-'NON-ETS &amp; ETS'!M14</f>
        <v>148.53048807168</v>
      </c>
      <c r="N93" s="90">
        <f>'NEW Summary 1990-2022 GHG'!N14-'NON-ETS &amp; ETS'!N14</f>
        <v>129.87939938687998</v>
      </c>
      <c r="O93" s="90">
        <f>'NEW Summary 1990-2022 GHG'!O14-'NON-ETS &amp; ETS'!O14</f>
        <v>143.44382752127999</v>
      </c>
      <c r="P93" s="90">
        <f>'NEW Summary 1990-2022 GHG'!P14-'NON-ETS &amp; ETS'!P14</f>
        <v>151.24337369855999</v>
      </c>
      <c r="Q93" s="90">
        <f>'NEW Summary 1990-2022 GHG'!Q14-'NON-ETS &amp; ETS'!Q14</f>
        <v>135.02802940591434</v>
      </c>
      <c r="R93" s="90">
        <f>'NEW Summary 1990-2022 GHG'!R14-'NON-ETS &amp; ETS'!R14</f>
        <v>135.02802940591434</v>
      </c>
      <c r="S93" s="90">
        <f>'NEW Summary 1990-2022 GHG'!S14-'NON-ETS &amp; ETS'!S14</f>
        <v>146.02613659225096</v>
      </c>
      <c r="T93" s="90">
        <f>'NEW Summary 1990-2022 GHG'!T14-'NON-ETS &amp; ETS'!T14</f>
        <v>154.7575356680731</v>
      </c>
      <c r="U93" s="90">
        <f>'NEW Summary 1990-2022 GHG'!U14-'NON-ETS &amp; ETS'!U14</f>
        <v>135.79539518085264</v>
      </c>
      <c r="V93" s="90">
        <f>'NEW Summary 1990-2022 GHG'!V14-'NON-ETS &amp; ETS'!V14</f>
        <v>134.75774483812967</v>
      </c>
      <c r="W93" s="90">
        <f>'NEW Summary 1990-2022 GHG'!W14-'NON-ETS &amp; ETS'!W14</f>
        <v>134.95717133385483</v>
      </c>
      <c r="X93" s="90">
        <f>'NEW Summary 1990-2022 GHG'!X14-'NON-ETS &amp; ETS'!X14</f>
        <v>130.43014604512317</v>
      </c>
      <c r="Y93" s="90">
        <f>'NEW Summary 1990-2022 GHG'!Y14-'NON-ETS &amp; ETS'!Y14</f>
        <v>129.89084927087453</v>
      </c>
      <c r="Z93" s="90">
        <f>'NEW Summary 1990-2022 GHG'!Z14-'NON-ETS &amp; ETS'!Z14</f>
        <v>119.15715362980119</v>
      </c>
      <c r="AA93" s="90">
        <f>'NEW Summary 1990-2022 GHG'!AA14-'NON-ETS &amp; ETS'!AA14</f>
        <v>121.43673282786671</v>
      </c>
      <c r="AB93" s="90">
        <f>'NEW Summary 1990-2022 GHG'!AB14-'NON-ETS &amp; ETS'!AB14</f>
        <v>123.67630042111966</v>
      </c>
      <c r="AC93" s="90">
        <f>'NEW Summary 1990-2022 GHG'!AC14-'NON-ETS &amp; ETS'!AC14</f>
        <v>127.66973671158881</v>
      </c>
      <c r="AD93" s="90">
        <f>'NEW Summary 1990-2022 GHG'!AD14-'NON-ETS &amp; ETS'!AD14</f>
        <v>129.00863697232074</v>
      </c>
      <c r="AE93" s="90">
        <f>'NEW Summary 1990-2022 GHG'!AE14-'NON-ETS &amp; ETS'!AE14</f>
        <v>135.00040592698258</v>
      </c>
      <c r="AF93" s="90">
        <f>'NEW Summary 1990-2022 GHG'!AF14-'NON-ETS &amp; ETS'!AF14</f>
        <v>107.55618406760449</v>
      </c>
      <c r="AG93" s="90">
        <f>'NEW Summary 1990-2022 GHG'!AG14-'NON-ETS &amp; ETS'!AG14</f>
        <v>116.31823034311482</v>
      </c>
      <c r="AH93" s="90">
        <f>'NEW Summary 1990-2022 GHG'!AH14-'NON-ETS &amp; ETS'!AH14</f>
        <v>130.04888829006131</v>
      </c>
      <c r="AI93" s="72"/>
      <c r="AJ93" s="91">
        <f t="shared" si="10"/>
        <v>0.1180439034057162</v>
      </c>
      <c r="AL93" s="91">
        <f t="shared" si="11"/>
        <v>-3.6874870630637629E-2</v>
      </c>
    </row>
    <row r="94" spans="1:38" outlineLevel="1" x14ac:dyDescent="0.25">
      <c r="A94" s="74" t="s">
        <v>22</v>
      </c>
      <c r="B94" s="90">
        <f>'NEW Summary 1990-2022 GHG'!B15-'NON-ETS &amp; ETS'!B15</f>
        <v>85.7187097500384</v>
      </c>
      <c r="C94" s="90">
        <f>'NEW Summary 1990-2022 GHG'!C15-'NON-ETS &amp; ETS'!C15</f>
        <v>82.554852280975211</v>
      </c>
      <c r="D94" s="90">
        <f>'NEW Summary 1990-2022 GHG'!D15-'NON-ETS &amp; ETS'!D15</f>
        <v>92.088504414640795</v>
      </c>
      <c r="E94" s="90">
        <f>'NEW Summary 1990-2022 GHG'!E15-'NON-ETS &amp; ETS'!E15</f>
        <v>92.088504414640795</v>
      </c>
      <c r="F94" s="90">
        <f>'NEW Summary 1990-2022 GHG'!F15-'NON-ETS &amp; ETS'!F15</f>
        <v>104.74393429089361</v>
      </c>
      <c r="G94" s="90">
        <f>'NEW Summary 1990-2022 GHG'!G15-'NON-ETS &amp; ETS'!G15</f>
        <v>92.046424688164791</v>
      </c>
      <c r="H94" s="90">
        <f>'NEW Summary 1990-2022 GHG'!H15-'NON-ETS &amp; ETS'!H15</f>
        <v>104.91225319679761</v>
      </c>
      <c r="I94" s="90">
        <f>'NEW Summary 1990-2022 GHG'!I15-'NON-ETS &amp; ETS'!I15</f>
        <v>108.07611066586078</v>
      </c>
      <c r="J94" s="90">
        <f>'NEW Summary 1990-2022 GHG'!J15-'NON-ETS &amp; ETS'!J15</f>
        <v>117.6939222524784</v>
      </c>
      <c r="K94" s="90">
        <f>'NEW Summary 1990-2022 GHG'!K15-'NON-ETS &amp; ETS'!K15</f>
        <v>130.47559130815918</v>
      </c>
      <c r="L94" s="90">
        <f>'NEW Summary 1990-2022 GHG'!L15-'NON-ETS &amp; ETS'!L15</f>
        <v>152.56194197616142</v>
      </c>
      <c r="M94" s="90">
        <f>'NEW Summary 1990-2022 GHG'!M15-'NON-ETS &amp; ETS'!M15</f>
        <v>152.5012903607213</v>
      </c>
      <c r="N94" s="90">
        <f>'NEW Summary 1990-2022 GHG'!N15-'NON-ETS &amp; ETS'!N15</f>
        <v>161.93221115247073</v>
      </c>
      <c r="O94" s="90">
        <f>'NEW Summary 1990-2022 GHG'!O15-'NON-ETS &amp; ETS'!O15</f>
        <v>174.52698941328336</v>
      </c>
      <c r="P94" s="90">
        <f>'NEW Summary 1990-2022 GHG'!P15-'NON-ETS &amp; ETS'!P15</f>
        <v>226.97826023522546</v>
      </c>
      <c r="Q94" s="90">
        <f>'NEW Summary 1990-2022 GHG'!Q15-'NON-ETS &amp; ETS'!Q15</f>
        <v>211.06387483092638</v>
      </c>
      <c r="R94" s="90">
        <f>'NEW Summary 1990-2022 GHG'!R15-'NON-ETS &amp; ETS'!R15</f>
        <v>249.97742158813534</v>
      </c>
      <c r="S94" s="90">
        <f>'NEW Summary 1990-2022 GHG'!S15-'NON-ETS &amp; ETS'!S15</f>
        <v>197.40859268813776</v>
      </c>
      <c r="T94" s="90">
        <f>'NEW Summary 1990-2022 GHG'!T15-'NON-ETS &amp; ETS'!T15</f>
        <v>204.61045789734627</v>
      </c>
      <c r="U94" s="90">
        <f>'NEW Summary 1990-2022 GHG'!U15-'NON-ETS &amp; ETS'!U15</f>
        <v>199.40026875476889</v>
      </c>
      <c r="V94" s="90">
        <f>'NEW Summary 1990-2022 GHG'!V15-'NON-ETS &amp; ETS'!V15</f>
        <v>199.99636947547253</v>
      </c>
      <c r="W94" s="90">
        <f>'NEW Summary 1990-2022 GHG'!W15-'NON-ETS &amp; ETS'!W15</f>
        <v>173.62376874531256</v>
      </c>
      <c r="X94" s="90">
        <f>'NEW Summary 1990-2022 GHG'!X15-'NON-ETS &amp; ETS'!X15</f>
        <v>183.48565770379801</v>
      </c>
      <c r="Y94" s="90">
        <f>'NEW Summary 1990-2022 GHG'!Y15-'NON-ETS &amp; ETS'!Y15</f>
        <v>179.47626489675855</v>
      </c>
      <c r="Z94" s="90">
        <f>'NEW Summary 1990-2022 GHG'!Z15-'NON-ETS &amp; ETS'!Z15</f>
        <v>224.67587290506694</v>
      </c>
      <c r="AA94" s="90">
        <f>'NEW Summary 1990-2022 GHG'!AA15-'NON-ETS &amp; ETS'!AA15</f>
        <v>221.59994578720966</v>
      </c>
      <c r="AB94" s="90">
        <f>'NEW Summary 1990-2022 GHG'!AB15-'NON-ETS &amp; ETS'!AB15</f>
        <v>266.29683759876133</v>
      </c>
      <c r="AC94" s="90">
        <f>'NEW Summary 1990-2022 GHG'!AC15-'NON-ETS &amp; ETS'!AC15</f>
        <v>235.13965761549042</v>
      </c>
      <c r="AD94" s="90">
        <f>'NEW Summary 1990-2022 GHG'!AD15-'NON-ETS &amp; ETS'!AD15</f>
        <v>260.07553164087784</v>
      </c>
      <c r="AE94" s="90">
        <f>'NEW Summary 1990-2022 GHG'!AE15-'NON-ETS &amp; ETS'!AE15</f>
        <v>276.99135330807951</v>
      </c>
      <c r="AF94" s="90">
        <f>'NEW Summary 1990-2022 GHG'!AF15-'NON-ETS &amp; ETS'!AF15</f>
        <v>338.74154628565952</v>
      </c>
      <c r="AG94" s="90">
        <f>'NEW Summary 1990-2022 GHG'!AG15-'NON-ETS &amp; ETS'!AG15</f>
        <v>362.23252940980211</v>
      </c>
      <c r="AH94" s="90">
        <f>'NEW Summary 1990-2022 GHG'!AH15-'NON-ETS &amp; ETS'!AH15</f>
        <v>305.59185758311514</v>
      </c>
      <c r="AI94" s="72"/>
      <c r="AJ94" s="91">
        <f t="shared" si="10"/>
        <v>-0.15636550344877517</v>
      </c>
      <c r="AL94" s="91">
        <f t="shared" si="11"/>
        <v>0.44786433883065402</v>
      </c>
    </row>
    <row r="95" spans="1:38" outlineLevel="1" x14ac:dyDescent="0.25">
      <c r="A95" s="74" t="s">
        <v>23</v>
      </c>
      <c r="B95" s="90">
        <f>'NEW Summary 1990-2022 GHG'!B16-'NON-ETS &amp; ETS'!B16</f>
        <v>73.209484316553798</v>
      </c>
      <c r="C95" s="90">
        <f>'NEW Summary 1990-2022 GHG'!C16-'NON-ETS &amp; ETS'!C16</f>
        <v>74.131181525888721</v>
      </c>
      <c r="D95" s="90">
        <f>'NEW Summary 1990-2022 GHG'!D16-'NON-ETS &amp; ETS'!D16</f>
        <v>74.212435271100247</v>
      </c>
      <c r="E95" s="90">
        <f>'NEW Summary 1990-2022 GHG'!E16-'NON-ETS &amp; ETS'!E16</f>
        <v>51.808144305047065</v>
      </c>
      <c r="F95" s="90">
        <f>'NEW Summary 1990-2022 GHG'!F16-'NON-ETS &amp; ETS'!F16</f>
        <v>44.459266821934214</v>
      </c>
      <c r="G95" s="90">
        <f>'NEW Summary 1990-2022 GHG'!G16-'NON-ETS &amp; ETS'!G16</f>
        <v>124.96564096405282</v>
      </c>
      <c r="H95" s="90">
        <f>'NEW Summary 1990-2022 GHG'!H16-'NON-ETS &amp; ETS'!H16</f>
        <v>135.65462377256412</v>
      </c>
      <c r="I95" s="90">
        <f>'NEW Summary 1990-2022 GHG'!I16-'NON-ETS &amp; ETS'!I16</f>
        <v>106.23966648948594</v>
      </c>
      <c r="J95" s="90">
        <f>'NEW Summary 1990-2022 GHG'!J16-'NON-ETS &amp; ETS'!J16</f>
        <v>70.851669687001731</v>
      </c>
      <c r="K95" s="90">
        <f>'NEW Summary 1990-2022 GHG'!K16-'NON-ETS &amp; ETS'!K16</f>
        <v>98.095482602854531</v>
      </c>
      <c r="L95" s="90">
        <f>'NEW Summary 1990-2022 GHG'!L16-'NON-ETS &amp; ETS'!L16</f>
        <v>61.668613236396311</v>
      </c>
      <c r="M95" s="90">
        <f>'NEW Summary 1990-2022 GHG'!M16-'NON-ETS &amp; ETS'!M16</f>
        <v>106.60586064432007</v>
      </c>
      <c r="N95" s="90">
        <f>'NEW Summary 1990-2022 GHG'!N16-'NON-ETS &amp; ETS'!N16</f>
        <v>107.17979432576716</v>
      </c>
      <c r="O95" s="90">
        <f>'NEW Summary 1990-2022 GHG'!O16-'NON-ETS &amp; ETS'!O16</f>
        <v>109.9200454194375</v>
      </c>
      <c r="P95" s="90">
        <f>'NEW Summary 1990-2022 GHG'!P16-'NON-ETS &amp; ETS'!P16</f>
        <v>120.21032312687679</v>
      </c>
      <c r="Q95" s="90">
        <f>'NEW Summary 1990-2022 GHG'!Q16-'NON-ETS &amp; ETS'!Q16</f>
        <v>147.49314650338073</v>
      </c>
      <c r="R95" s="90">
        <f>'NEW Summary 1990-2022 GHG'!R16-'NON-ETS &amp; ETS'!R16</f>
        <v>147.02695922742029</v>
      </c>
      <c r="S95" s="90">
        <f>'NEW Summary 1990-2022 GHG'!S16-'NON-ETS &amp; ETS'!S16</f>
        <v>126.07624517150514</v>
      </c>
      <c r="T95" s="90">
        <f>'NEW Summary 1990-2022 GHG'!T16-'NON-ETS &amp; ETS'!T16</f>
        <v>140.48215510137322</v>
      </c>
      <c r="U95" s="90">
        <f>'NEW Summary 1990-2022 GHG'!U16-'NON-ETS &amp; ETS'!U16</f>
        <v>145.11966686524383</v>
      </c>
      <c r="V95" s="90">
        <f>'NEW Summary 1990-2022 GHG'!V16-'NON-ETS &amp; ETS'!V16</f>
        <v>156.32383390691587</v>
      </c>
      <c r="W95" s="90">
        <f>'NEW Summary 1990-2022 GHG'!W16-'NON-ETS &amp; ETS'!W16</f>
        <v>141.88562460560303</v>
      </c>
      <c r="X95" s="90">
        <f>'NEW Summary 1990-2022 GHG'!X16-'NON-ETS &amp; ETS'!X16</f>
        <v>128.94866510922941</v>
      </c>
      <c r="Y95" s="90">
        <f>'NEW Summary 1990-2022 GHG'!Y16-'NON-ETS &amp; ETS'!Y16</f>
        <v>136.94944452685755</v>
      </c>
      <c r="Z95" s="90">
        <f>'NEW Summary 1990-2022 GHG'!Z16-'NON-ETS &amp; ETS'!Z16</f>
        <v>139.15299944039791</v>
      </c>
      <c r="AA95" s="90">
        <f>'NEW Summary 1990-2022 GHG'!AA16-'NON-ETS &amp; ETS'!AA16</f>
        <v>127.98282481168629</v>
      </c>
      <c r="AB95" s="90">
        <f>'NEW Summary 1990-2022 GHG'!AB16-'NON-ETS &amp; ETS'!AB16</f>
        <v>123.9147166740686</v>
      </c>
      <c r="AC95" s="90">
        <f>'NEW Summary 1990-2022 GHG'!AC16-'NON-ETS &amp; ETS'!AC16</f>
        <v>114.1803821541435</v>
      </c>
      <c r="AD95" s="90">
        <f>'NEW Summary 1990-2022 GHG'!AD16-'NON-ETS &amp; ETS'!AD16</f>
        <v>125.17573438531574</v>
      </c>
      <c r="AE95" s="90">
        <f>'NEW Summary 1990-2022 GHG'!AE16-'NON-ETS &amp; ETS'!AE16</f>
        <v>138.78631477541987</v>
      </c>
      <c r="AF95" s="90">
        <f>'NEW Summary 1990-2022 GHG'!AF16-'NON-ETS &amp; ETS'!AF16</f>
        <v>147.70892153095988</v>
      </c>
      <c r="AG95" s="90">
        <f>'NEW Summary 1990-2022 GHG'!AG16-'NON-ETS &amp; ETS'!AG16</f>
        <v>151.91536370190875</v>
      </c>
      <c r="AH95" s="90">
        <f>'NEW Summary 1990-2022 GHG'!AH16-'NON-ETS &amp; ETS'!AH16</f>
        <v>155.12307067247363</v>
      </c>
      <c r="AI95" s="72"/>
      <c r="AJ95" s="91">
        <f t="shared" si="10"/>
        <v>2.1115092591023971E-2</v>
      </c>
      <c r="AL95" s="91">
        <f t="shared" si="11"/>
        <v>5.1730703086722847E-2</v>
      </c>
    </row>
    <row r="96" spans="1:38" x14ac:dyDescent="0.25">
      <c r="A96" s="78" t="s">
        <v>24</v>
      </c>
      <c r="B96" s="71">
        <f t="shared" ref="B96:AB96" si="14">SUM(B97:B101)</f>
        <v>3162.6392781837753</v>
      </c>
      <c r="C96" s="71">
        <f t="shared" si="14"/>
        <v>2873.6811784079473</v>
      </c>
      <c r="D96" s="71">
        <f t="shared" si="14"/>
        <v>2785.2457376902148</v>
      </c>
      <c r="E96" s="71">
        <f t="shared" si="14"/>
        <v>2750.5256277775475</v>
      </c>
      <c r="F96" s="71">
        <f t="shared" si="14"/>
        <v>2988.7530670195611</v>
      </c>
      <c r="G96" s="71">
        <f t="shared" si="14"/>
        <v>2902.381716939271</v>
      </c>
      <c r="H96" s="71">
        <f t="shared" si="14"/>
        <v>2984.3877394834581</v>
      </c>
      <c r="I96" s="71">
        <f t="shared" si="14"/>
        <v>3313.7050624280482</v>
      </c>
      <c r="J96" s="71">
        <f t="shared" si="14"/>
        <v>3203.0372632862591</v>
      </c>
      <c r="K96" s="71">
        <f t="shared" si="14"/>
        <v>3153.37592892066</v>
      </c>
      <c r="L96" s="71">
        <f t="shared" si="14"/>
        <v>3701.0686772195209</v>
      </c>
      <c r="M96" s="71">
        <f t="shared" si="14"/>
        <v>3757.406487249662</v>
      </c>
      <c r="N96" s="71">
        <f t="shared" si="14"/>
        <v>3269.9822731065988</v>
      </c>
      <c r="O96" s="71">
        <f t="shared" si="14"/>
        <v>2494.2941791514722</v>
      </c>
      <c r="P96" s="71">
        <f t="shared" si="14"/>
        <v>2665.4310287714543</v>
      </c>
      <c r="Q96" s="71">
        <f t="shared" si="14"/>
        <v>206.35484440680696</v>
      </c>
      <c r="R96" s="71">
        <f t="shared" si="14"/>
        <v>168.11519231855809</v>
      </c>
      <c r="S96" s="71">
        <f t="shared" si="14"/>
        <v>180.27195893548156</v>
      </c>
      <c r="T96" s="71">
        <f t="shared" si="14"/>
        <v>166.77234408152788</v>
      </c>
      <c r="U96" s="71">
        <f t="shared" si="14"/>
        <v>166.75654439845869</v>
      </c>
      <c r="V96" s="71">
        <f t="shared" si="14"/>
        <v>163.77573040641721</v>
      </c>
      <c r="W96" s="71">
        <f t="shared" si="14"/>
        <v>165.37704952620567</v>
      </c>
      <c r="X96" s="71">
        <f t="shared" si="14"/>
        <v>169.17196080661668</v>
      </c>
      <c r="Y96" s="71">
        <f t="shared" si="14"/>
        <v>175.25368559632142</v>
      </c>
      <c r="Z96" s="71">
        <f t="shared" si="14"/>
        <v>170.32857703806764</v>
      </c>
      <c r="AA96" s="71">
        <f t="shared" si="14"/>
        <v>177.16272867572289</v>
      </c>
      <c r="AB96" s="71">
        <f t="shared" si="14"/>
        <v>180.88165737822575</v>
      </c>
      <c r="AC96" s="71">
        <f t="shared" ref="AC96:AH96" si="15">SUM(AC97:AC101)</f>
        <v>196.99442963342176</v>
      </c>
      <c r="AD96" s="71">
        <f t="shared" si="15"/>
        <v>197.2993424050423</v>
      </c>
      <c r="AE96" s="71">
        <f t="shared" si="15"/>
        <v>207.07898758335062</v>
      </c>
      <c r="AF96" s="71">
        <f t="shared" si="15"/>
        <v>199.84417026081701</v>
      </c>
      <c r="AG96" s="71">
        <f t="shared" si="15"/>
        <v>218.34332395855694</v>
      </c>
      <c r="AH96" s="71">
        <f t="shared" si="15"/>
        <v>220.90793469747996</v>
      </c>
      <c r="AI96" s="72"/>
      <c r="AJ96" s="73">
        <f t="shared" si="10"/>
        <v>1.1745771257974451E-2</v>
      </c>
      <c r="AL96" s="73">
        <f t="shared" si="11"/>
        <v>7.0524587549702034E-2</v>
      </c>
    </row>
    <row r="97" spans="1:38" outlineLevel="1" x14ac:dyDescent="0.25">
      <c r="A97" s="74" t="s">
        <v>25</v>
      </c>
      <c r="B97" s="90">
        <f>'NEW Summary 1990-2022 GHG'!B18-'NON-ETS &amp; ETS'!B18</f>
        <v>1116.7254085014333</v>
      </c>
      <c r="C97" s="90">
        <f>'NEW Summary 1990-2022 GHG'!C18-'NON-ETS &amp; ETS'!C18</f>
        <v>992.38939661731536</v>
      </c>
      <c r="D97" s="90">
        <f>'NEW Summary 1990-2022 GHG'!D18-'NON-ETS &amp; ETS'!D18</f>
        <v>932.96808506651939</v>
      </c>
      <c r="E97" s="90">
        <f>'NEW Summary 1990-2022 GHG'!E18-'NON-ETS &amp; ETS'!E18</f>
        <v>951.12593750870883</v>
      </c>
      <c r="F97" s="90">
        <f>'NEW Summary 1990-2022 GHG'!F18-'NON-ETS &amp; ETS'!F18</f>
        <v>1081.7022655246876</v>
      </c>
      <c r="G97" s="90">
        <f>'NEW Summary 1990-2022 GHG'!G18-'NON-ETS &amp; ETS'!G18</f>
        <v>1084.1810327260134</v>
      </c>
      <c r="H97" s="90">
        <f>'NEW Summary 1990-2022 GHG'!H18-'NON-ETS &amp; ETS'!H18</f>
        <v>1198.3870831754853</v>
      </c>
      <c r="I97" s="90">
        <f>'NEW Summary 1990-2022 GHG'!I18-'NON-ETS &amp; ETS'!I18</f>
        <v>1384.9248481927566</v>
      </c>
      <c r="J97" s="90">
        <f>'NEW Summary 1990-2022 GHG'!J18-'NON-ETS &amp; ETS'!J18</f>
        <v>1288.1260716317763</v>
      </c>
      <c r="K97" s="90">
        <f>'NEW Summary 1990-2022 GHG'!K18-'NON-ETS &amp; ETS'!K18</f>
        <v>1353.709634567598</v>
      </c>
      <c r="L97" s="90">
        <f>'NEW Summary 1990-2022 GHG'!L18-'NON-ETS &amp; ETS'!L18</f>
        <v>1908.7841314126661</v>
      </c>
      <c r="M97" s="90">
        <f>'NEW Summary 1990-2022 GHG'!M18-'NON-ETS &amp; ETS'!M18</f>
        <v>2061.4371933464076</v>
      </c>
      <c r="N97" s="90">
        <f>'NEW Summary 1990-2022 GHG'!N18-'NON-ETS &amp; ETS'!N18</f>
        <v>2063.3791229426015</v>
      </c>
      <c r="O97" s="90">
        <f>'NEW Summary 1990-2022 GHG'!O18-'NON-ETS &amp; ETS'!O18</f>
        <v>2342.3181160836975</v>
      </c>
      <c r="P97" s="90">
        <f>'NEW Summary 1990-2022 GHG'!P18-'NON-ETS &amp; ETS'!P18</f>
        <v>2507.0626593013171</v>
      </c>
      <c r="Q97" s="90">
        <f>'NEW Summary 1990-2022 GHG'!Q18-'NON-ETS &amp; ETS'!Q18</f>
        <v>-1.8884436408129659</v>
      </c>
      <c r="R97" s="90">
        <f>'NEW Summary 1990-2022 GHG'!R18-'NON-ETS &amp; ETS'!R18</f>
        <v>-1.9380486849968293E-2</v>
      </c>
      <c r="S97" s="90">
        <f>'NEW Summary 1990-2022 GHG'!S18-'NON-ETS &amp; ETS'!S18</f>
        <v>0</v>
      </c>
      <c r="T97" s="90">
        <f>'NEW Summary 1990-2022 GHG'!T18-'NON-ETS &amp; ETS'!T18</f>
        <v>-0.65223437260010542</v>
      </c>
      <c r="U97" s="90">
        <f>'NEW Summary 1990-2022 GHG'!U18-'NON-ETS &amp; ETS'!U18</f>
        <v>-2.9480599999942569E-2</v>
      </c>
      <c r="V97" s="90">
        <f>'NEW Summary 1990-2022 GHG'!V18-'NON-ETS &amp; ETS'!V18</f>
        <v>0</v>
      </c>
      <c r="W97" s="90">
        <f>'NEW Summary 1990-2022 GHG'!W18-'NON-ETS &amp; ETS'!W18</f>
        <v>0</v>
      </c>
      <c r="X97" s="90">
        <f>'NEW Summary 1990-2022 GHG'!X18-'NON-ETS &amp; ETS'!X18</f>
        <v>0</v>
      </c>
      <c r="Y97" s="90">
        <f>'NEW Summary 1990-2022 GHG'!Y18-'NON-ETS &amp; ETS'!Y18</f>
        <v>0</v>
      </c>
      <c r="Z97" s="90">
        <f>'NEW Summary 1990-2022 GHG'!Z18-'NON-ETS &amp; ETS'!Z18</f>
        <v>0</v>
      </c>
      <c r="AA97" s="90">
        <f>'NEW Summary 1990-2022 GHG'!AA18-'NON-ETS &amp; ETS'!AA18</f>
        <v>0</v>
      </c>
      <c r="AB97" s="90">
        <f>'NEW Summary 1990-2022 GHG'!AB18-'NON-ETS &amp; ETS'!AB18</f>
        <v>0</v>
      </c>
      <c r="AC97" s="90">
        <f>'NEW Summary 1990-2022 GHG'!AC18-'NON-ETS &amp; ETS'!AC18</f>
        <v>0</v>
      </c>
      <c r="AD97" s="90">
        <f>'NEW Summary 1990-2022 GHG'!AD18-'NON-ETS &amp; ETS'!AD18</f>
        <v>0</v>
      </c>
      <c r="AE97" s="90">
        <f>'NEW Summary 1990-2022 GHG'!AE18-'NON-ETS &amp; ETS'!AE18</f>
        <v>0.19617623483964053</v>
      </c>
      <c r="AF97" s="90">
        <f>'NEW Summary 1990-2022 GHG'!AF18-'NON-ETS &amp; ETS'!AF18</f>
        <v>0.27375387000006413</v>
      </c>
      <c r="AG97" s="90">
        <f>'NEW Summary 1990-2022 GHG'!AG18-'NON-ETS &amp; ETS'!AG18</f>
        <v>0</v>
      </c>
      <c r="AH97" s="90">
        <f>'NEW Summary 1990-2022 GHG'!AH18-'NON-ETS &amp; ETS'!AH18</f>
        <v>-1.3868116066078073E-3</v>
      </c>
      <c r="AI97" s="72"/>
      <c r="AJ97" s="91" t="e">
        <f t="shared" si="10"/>
        <v>#DIV/0!</v>
      </c>
      <c r="AL97" s="91">
        <f t="shared" si="11"/>
        <v>-0.9992656325152437</v>
      </c>
    </row>
    <row r="98" spans="1:38" outlineLevel="1" x14ac:dyDescent="0.25">
      <c r="A98" s="74" t="s">
        <v>26</v>
      </c>
      <c r="B98" s="90">
        <f>'NEW Summary 1990-2022 GHG'!B19-'NON-ETS &amp; ETS'!B19</f>
        <v>1875.3334978391945</v>
      </c>
      <c r="C98" s="90">
        <f>'NEW Summary 1990-2022 GHG'!C19-'NON-ETS &amp; ETS'!C19</f>
        <v>1724.8285009289525</v>
      </c>
      <c r="D98" s="90">
        <f>'NEW Summary 1990-2022 GHG'!D19-'NON-ETS &amp; ETS'!D19</f>
        <v>1698.0734679642192</v>
      </c>
      <c r="E98" s="90">
        <f>'NEW Summary 1990-2022 GHG'!E19-'NON-ETS &amp; ETS'!E19</f>
        <v>1640.6987861620685</v>
      </c>
      <c r="F98" s="90">
        <f>'NEW Summary 1990-2022 GHG'!F19-'NON-ETS &amp; ETS'!F19</f>
        <v>1751.1376166776076</v>
      </c>
      <c r="G98" s="90">
        <f>'NEW Summary 1990-2022 GHG'!G19-'NON-ETS &amp; ETS'!G19</f>
        <v>1667.9492827002227</v>
      </c>
      <c r="H98" s="90">
        <f>'NEW Summary 1990-2022 GHG'!H19-'NON-ETS &amp; ETS'!H19</f>
        <v>1617.3624518539398</v>
      </c>
      <c r="I98" s="90">
        <f>'NEW Summary 1990-2022 GHG'!I19-'NON-ETS &amp; ETS'!I19</f>
        <v>1767.6365536725266</v>
      </c>
      <c r="J98" s="90">
        <f>'NEW Summary 1990-2022 GHG'!J19-'NON-ETS &amp; ETS'!J19</f>
        <v>1753.3176564006599</v>
      </c>
      <c r="K98" s="90">
        <f>'NEW Summary 1990-2022 GHG'!K19-'NON-ETS &amp; ETS'!K19</f>
        <v>1637.3296338628056</v>
      </c>
      <c r="L98" s="90">
        <f>'NEW Summary 1990-2022 GHG'!L19-'NON-ETS &amp; ETS'!L19</f>
        <v>1576.8057585089737</v>
      </c>
      <c r="M98" s="90">
        <f>'NEW Summary 1990-2022 GHG'!M19-'NON-ETS &amp; ETS'!M19</f>
        <v>1540.7168251288117</v>
      </c>
      <c r="N98" s="90">
        <f>'NEW Summary 1990-2022 GHG'!N19-'NON-ETS &amp; ETS'!N19</f>
        <v>1060.6602939463469</v>
      </c>
      <c r="O98" s="90">
        <f>'NEW Summary 1990-2022 GHG'!O19-'NON-ETS &amp; ETS'!O19</f>
        <v>0.29746979153761116</v>
      </c>
      <c r="P98" s="90" t="s">
        <v>27</v>
      </c>
      <c r="Q98" s="90" t="s">
        <v>27</v>
      </c>
      <c r="R98" s="90" t="s">
        <v>27</v>
      </c>
      <c r="S98" s="90" t="s">
        <v>27</v>
      </c>
      <c r="T98" s="90" t="s">
        <v>27</v>
      </c>
      <c r="U98" s="90" t="s">
        <v>27</v>
      </c>
      <c r="V98" s="90" t="s">
        <v>27</v>
      </c>
      <c r="W98" s="90" t="s">
        <v>27</v>
      </c>
      <c r="X98" s="90" t="s">
        <v>27</v>
      </c>
      <c r="Y98" s="90" t="s">
        <v>27</v>
      </c>
      <c r="Z98" s="90" t="s">
        <v>27</v>
      </c>
      <c r="AA98" s="90" t="s">
        <v>27</v>
      </c>
      <c r="AB98" s="90" t="s">
        <v>27</v>
      </c>
      <c r="AC98" s="90" t="s">
        <v>27</v>
      </c>
      <c r="AD98" s="90" t="s">
        <v>27</v>
      </c>
      <c r="AE98" s="90" t="s">
        <v>27</v>
      </c>
      <c r="AF98" s="90" t="s">
        <v>27</v>
      </c>
      <c r="AG98" s="90" t="s">
        <v>27</v>
      </c>
      <c r="AH98" s="90" t="s">
        <v>27</v>
      </c>
      <c r="AI98" s="72"/>
      <c r="AJ98" s="91"/>
      <c r="AL98" s="91"/>
    </row>
    <row r="99" spans="1:38" outlineLevel="1" x14ac:dyDescent="0.25">
      <c r="A99" s="74" t="s">
        <v>28</v>
      </c>
      <c r="B99" s="90">
        <f>'NEW Summary 1990-2022 GHG'!B20-'NON-ETS &amp; ETS'!B20</f>
        <v>26.080000000000002</v>
      </c>
      <c r="C99" s="90">
        <f>'NEW Summary 1990-2022 GHG'!C20-'NON-ETS &amp; ETS'!C20</f>
        <v>23.44</v>
      </c>
      <c r="D99" s="90">
        <f>'NEW Summary 1990-2022 GHG'!D20-'NON-ETS &amp; ETS'!D20</f>
        <v>20.56</v>
      </c>
      <c r="E99" s="90">
        <f>'NEW Summary 1990-2022 GHG'!E20-'NON-ETS &amp; ETS'!E20</f>
        <v>26.080000000000002</v>
      </c>
      <c r="F99" s="90">
        <f>'NEW Summary 1990-2022 GHG'!F20-'NON-ETS &amp; ETS'!F20</f>
        <v>21.28</v>
      </c>
      <c r="G99" s="90">
        <f>'NEW Summary 1990-2022 GHG'!G20-'NON-ETS &amp; ETS'!G20</f>
        <v>24.8</v>
      </c>
      <c r="H99" s="90">
        <f>'NEW Summary 1990-2022 GHG'!H20-'NON-ETS &amp; ETS'!H20</f>
        <v>27.28</v>
      </c>
      <c r="I99" s="90">
        <f>'NEW Summary 1990-2022 GHG'!I20-'NON-ETS &amp; ETS'!I20</f>
        <v>26.96</v>
      </c>
      <c r="J99" s="90">
        <f>'NEW Summary 1990-2022 GHG'!J20-'NON-ETS &amp; ETS'!J20</f>
        <v>28.64</v>
      </c>
      <c r="K99" s="90">
        <f>'NEW Summary 1990-2022 GHG'!K20-'NON-ETS &amp; ETS'!K20</f>
        <v>26.8</v>
      </c>
      <c r="L99" s="90">
        <f>'NEW Summary 1990-2022 GHG'!L20-'NON-ETS &amp; ETS'!L20</f>
        <v>28.8</v>
      </c>
      <c r="M99" s="90">
        <f>'NEW Summary 1990-2022 GHG'!M20-'NON-ETS &amp; ETS'!M20</f>
        <v>12</v>
      </c>
      <c r="N99" s="90" t="s">
        <v>27</v>
      </c>
      <c r="O99" s="90" t="s">
        <v>27</v>
      </c>
      <c r="P99" s="90" t="s">
        <v>27</v>
      </c>
      <c r="Q99" s="90" t="s">
        <v>27</v>
      </c>
      <c r="R99" s="90" t="s">
        <v>27</v>
      </c>
      <c r="S99" s="90" t="s">
        <v>27</v>
      </c>
      <c r="T99" s="90" t="s">
        <v>27</v>
      </c>
      <c r="U99" s="90" t="s">
        <v>27</v>
      </c>
      <c r="V99" s="90" t="s">
        <v>27</v>
      </c>
      <c r="W99" s="90" t="s">
        <v>27</v>
      </c>
      <c r="X99" s="90" t="s">
        <v>27</v>
      </c>
      <c r="Y99" s="90" t="s">
        <v>27</v>
      </c>
      <c r="Z99" s="90" t="s">
        <v>27</v>
      </c>
      <c r="AA99" s="90" t="s">
        <v>27</v>
      </c>
      <c r="AB99" s="90" t="s">
        <v>27</v>
      </c>
      <c r="AC99" s="90" t="s">
        <v>27</v>
      </c>
      <c r="AD99" s="90" t="s">
        <v>27</v>
      </c>
      <c r="AE99" s="90" t="s">
        <v>27</v>
      </c>
      <c r="AF99" s="90" t="s">
        <v>27</v>
      </c>
      <c r="AG99" s="90" t="s">
        <v>27</v>
      </c>
      <c r="AH99" s="90" t="s">
        <v>27</v>
      </c>
      <c r="AI99" s="72"/>
      <c r="AJ99" s="91"/>
      <c r="AL99" s="91"/>
    </row>
    <row r="100" spans="1:38" outlineLevel="1" x14ac:dyDescent="0.25">
      <c r="A100" s="74" t="s">
        <v>29</v>
      </c>
      <c r="B100" s="90">
        <f>'NEW Summary 1990-2022 GHG'!B21-'NON-ETS &amp; ETS'!B21</f>
        <v>116.62926184314767</v>
      </c>
      <c r="C100" s="90">
        <f>'NEW Summary 1990-2022 GHG'!C21-'NON-ETS &amp; ETS'!C21</f>
        <v>104.99396586167936</v>
      </c>
      <c r="D100" s="90">
        <f>'NEW Summary 1990-2022 GHG'!D21-'NON-ETS &amp; ETS'!D21</f>
        <v>105.38590965947606</v>
      </c>
      <c r="E100" s="90">
        <f>'NEW Summary 1990-2022 GHG'!E21-'NON-ETS &amp; ETS'!E21</f>
        <v>104.20680910676992</v>
      </c>
      <c r="F100" s="90">
        <f>'NEW Summary 1990-2022 GHG'!F21-'NON-ETS &amp; ETS'!F21</f>
        <v>106.12527981726537</v>
      </c>
      <c r="G100" s="90">
        <f>'NEW Summary 1990-2022 GHG'!G21-'NON-ETS &amp; ETS'!G21</f>
        <v>96.821066513035106</v>
      </c>
      <c r="H100" s="90">
        <f>'NEW Summary 1990-2022 GHG'!H21-'NON-ETS &amp; ETS'!H21</f>
        <v>112.53070945403311</v>
      </c>
      <c r="I100" s="90">
        <f>'NEW Summary 1990-2022 GHG'!I21-'NON-ETS &amp; ETS'!I21</f>
        <v>105.05247556276488</v>
      </c>
      <c r="J100" s="90">
        <f>'NEW Summary 1990-2022 GHG'!J21-'NON-ETS &amp; ETS'!J21</f>
        <v>103.51389025382281</v>
      </c>
      <c r="K100" s="90">
        <f>'NEW Summary 1990-2022 GHG'!K21-'NON-ETS &amp; ETS'!K21</f>
        <v>105.79094049025657</v>
      </c>
      <c r="L100" s="90">
        <f>'NEW Summary 1990-2022 GHG'!L21-'NON-ETS &amp; ETS'!L21</f>
        <v>156.5522622978805</v>
      </c>
      <c r="M100" s="90">
        <f>'NEW Summary 1990-2022 GHG'!M21-'NON-ETS &amp; ETS'!M21</f>
        <v>112.66722877444263</v>
      </c>
      <c r="N100" s="90">
        <f>'NEW Summary 1990-2022 GHG'!N21-'NON-ETS &amp; ETS'!N21</f>
        <v>114.80111621765016</v>
      </c>
      <c r="O100" s="90">
        <f>'NEW Summary 1990-2022 GHG'!O21-'NON-ETS &amp; ETS'!O21</f>
        <v>120.03838827623733</v>
      </c>
      <c r="P100" s="90">
        <f>'NEW Summary 1990-2022 GHG'!P21-'NON-ETS &amp; ETS'!P21</f>
        <v>126.20902947013685</v>
      </c>
      <c r="Q100" s="90">
        <f>'NEW Summary 1990-2022 GHG'!Q21-'NON-ETS &amp; ETS'!Q21</f>
        <v>175.37957804761993</v>
      </c>
      <c r="R100" s="90">
        <f>'NEW Summary 1990-2022 GHG'!R21-'NON-ETS &amp; ETS'!R21</f>
        <v>134.48301780540805</v>
      </c>
      <c r="S100" s="90">
        <f>'NEW Summary 1990-2022 GHG'!S21-'NON-ETS &amp; ETS'!S21</f>
        <v>145.48434893548156</v>
      </c>
      <c r="T100" s="90">
        <f>'NEW Summary 1990-2022 GHG'!T21-'NON-ETS &amp; ETS'!T21</f>
        <v>131.76803345412799</v>
      </c>
      <c r="U100" s="90">
        <f>'NEW Summary 1990-2022 GHG'!U21-'NON-ETS &amp; ETS'!U21</f>
        <v>130.74549499845864</v>
      </c>
      <c r="V100" s="90">
        <f>'NEW Summary 1990-2022 GHG'!V21-'NON-ETS &amp; ETS'!V21</f>
        <v>127.56507040641719</v>
      </c>
      <c r="W100" s="90">
        <f>'NEW Summary 1990-2022 GHG'!W21-'NON-ETS &amp; ETS'!W21</f>
        <v>129.00659452620567</v>
      </c>
      <c r="X100" s="90">
        <f>'NEW Summary 1990-2022 GHG'!X21-'NON-ETS &amp; ETS'!X21</f>
        <v>132.65204580661668</v>
      </c>
      <c r="Y100" s="90">
        <f>'NEW Summary 1990-2022 GHG'!Y21-'NON-ETS &amp; ETS'!Y21</f>
        <v>138.56682059632141</v>
      </c>
      <c r="Z100" s="90">
        <f>'NEW Summary 1990-2022 GHG'!Z21-'NON-ETS &amp; ETS'!Z21</f>
        <v>133.39764703806765</v>
      </c>
      <c r="AA100" s="90">
        <f>'NEW Summary 1990-2022 GHG'!AA21-'NON-ETS &amp; ETS'!AA21</f>
        <v>139.89471867572288</v>
      </c>
      <c r="AB100" s="90">
        <f>'NEW Summary 1990-2022 GHG'!AB21-'NON-ETS &amp; ETS'!AB21</f>
        <v>143.20183737822575</v>
      </c>
      <c r="AC100" s="90">
        <f>'NEW Summary 1990-2022 GHG'!AC21-'NON-ETS &amp; ETS'!AC21</f>
        <v>158.89405463342175</v>
      </c>
      <c r="AD100" s="90">
        <f>'NEW Summary 1990-2022 GHG'!AD21-'NON-ETS &amp; ETS'!AD21</f>
        <v>158.68619240504228</v>
      </c>
      <c r="AE100" s="90">
        <f>'NEW Summary 1990-2022 GHG'!AE21-'NON-ETS &amp; ETS'!AE21</f>
        <v>167.75688634851099</v>
      </c>
      <c r="AF100" s="90">
        <f>'NEW Summary 1990-2022 GHG'!AF21-'NON-ETS &amp; ETS'!AF21</f>
        <v>160.00008639081696</v>
      </c>
      <c r="AG100" s="90">
        <f>'NEW Summary 1990-2022 GHG'!AG21-'NON-ETS &amp; ETS'!AG21</f>
        <v>178.50189895855692</v>
      </c>
      <c r="AH100" s="90">
        <f>'NEW Summary 1990-2022 GHG'!AH21-'NON-ETS &amp; ETS'!AH21</f>
        <v>180.36273150908656</v>
      </c>
      <c r="AI100" s="72"/>
      <c r="AJ100" s="91">
        <f t="shared" ref="AJ100:AJ115" si="16">(AH100-AG100)/AG100</f>
        <v>1.0424721313254314E-2</v>
      </c>
      <c r="AL100" s="91">
        <f t="shared" si="11"/>
        <v>2.8413533188645132E-2</v>
      </c>
    </row>
    <row r="101" spans="1:38" outlineLevel="1" x14ac:dyDescent="0.25">
      <c r="A101" s="74" t="s">
        <v>30</v>
      </c>
      <c r="B101" s="90">
        <f>'NEW Summary 1990-2022 GHG'!B22-'NON-ETS &amp; ETS'!B22</f>
        <v>27.871110000000002</v>
      </c>
      <c r="C101" s="90">
        <f>'NEW Summary 1990-2022 GHG'!C22-'NON-ETS &amp; ETS'!C22</f>
        <v>28.029314999999997</v>
      </c>
      <c r="D101" s="90">
        <f>'NEW Summary 1990-2022 GHG'!D22-'NON-ETS &amp; ETS'!D22</f>
        <v>28.258274999999998</v>
      </c>
      <c r="E101" s="90">
        <f>'NEW Summary 1990-2022 GHG'!E22-'NON-ETS &amp; ETS'!E22</f>
        <v>28.414095</v>
      </c>
      <c r="F101" s="90">
        <f>'NEW Summary 1990-2022 GHG'!F22-'NON-ETS &amp; ETS'!F22</f>
        <v>28.507904999999997</v>
      </c>
      <c r="G101" s="90">
        <f>'NEW Summary 1990-2022 GHG'!G22-'NON-ETS &amp; ETS'!G22</f>
        <v>28.630334999999999</v>
      </c>
      <c r="H101" s="90">
        <f>'NEW Summary 1990-2022 GHG'!H22-'NON-ETS &amp; ETS'!H22</f>
        <v>28.827494999999999</v>
      </c>
      <c r="I101" s="90">
        <f>'NEW Summary 1990-2022 GHG'!I22-'NON-ETS &amp; ETS'!I22</f>
        <v>29.131184999999999</v>
      </c>
      <c r="J101" s="90">
        <f>'NEW Summary 1990-2022 GHG'!J22-'NON-ETS &amp; ETS'!J22</f>
        <v>29.439644999999995</v>
      </c>
      <c r="K101" s="90">
        <f>'NEW Summary 1990-2022 GHG'!K22-'NON-ETS &amp; ETS'!K22</f>
        <v>29.745719999999995</v>
      </c>
      <c r="L101" s="90">
        <f>'NEW Summary 1990-2022 GHG'!L22-'NON-ETS &amp; ETS'!L22</f>
        <v>30.126525000000001</v>
      </c>
      <c r="M101" s="90">
        <f>'NEW Summary 1990-2022 GHG'!M22-'NON-ETS &amp; ETS'!M22</f>
        <v>30.585239999999999</v>
      </c>
      <c r="N101" s="90">
        <f>'NEW Summary 1990-2022 GHG'!N22-'NON-ETS &amp; ETS'!N22</f>
        <v>31.141739999999999</v>
      </c>
      <c r="O101" s="90">
        <f>'NEW Summary 1990-2022 GHG'!O22-'NON-ETS &amp; ETS'!O22</f>
        <v>31.640204999999998</v>
      </c>
      <c r="P101" s="90">
        <f>'NEW Summary 1990-2022 GHG'!P22-'NON-ETS &amp; ETS'!P22</f>
        <v>32.15934</v>
      </c>
      <c r="Q101" s="90">
        <f>'NEW Summary 1990-2022 GHG'!Q22-'NON-ETS &amp; ETS'!Q22</f>
        <v>32.863709999999998</v>
      </c>
      <c r="R101" s="90">
        <f>'NEW Summary 1990-2022 GHG'!R22-'NON-ETS &amp; ETS'!R22</f>
        <v>33.651554999999995</v>
      </c>
      <c r="S101" s="90">
        <f>'NEW Summary 1990-2022 GHG'!S22-'NON-ETS &amp; ETS'!S22</f>
        <v>34.787610000000001</v>
      </c>
      <c r="T101" s="90">
        <f>'NEW Summary 1990-2022 GHG'!T22-'NON-ETS &amp; ETS'!T22</f>
        <v>35.656545000000001</v>
      </c>
      <c r="U101" s="90">
        <f>'NEW Summary 1990-2022 GHG'!U22-'NON-ETS &amp; ETS'!U22</f>
        <v>36.040529999999997</v>
      </c>
      <c r="V101" s="90">
        <f>'NEW Summary 1990-2022 GHG'!V22-'NON-ETS &amp; ETS'!V22</f>
        <v>36.210660000000004</v>
      </c>
      <c r="W101" s="90">
        <f>'NEW Summary 1990-2022 GHG'!W22-'NON-ETS &amp; ETS'!W22</f>
        <v>36.370454999999993</v>
      </c>
      <c r="X101" s="90">
        <f>'NEW Summary 1990-2022 GHG'!X22-'NON-ETS &amp; ETS'!X22</f>
        <v>36.519914999999997</v>
      </c>
      <c r="Y101" s="90">
        <f>'NEW Summary 1990-2022 GHG'!Y22-'NON-ETS &amp; ETS'!Y22</f>
        <v>36.686865000000004</v>
      </c>
      <c r="Z101" s="90">
        <f>'NEW Summary 1990-2022 GHG'!Z22-'NON-ETS &amp; ETS'!Z22</f>
        <v>36.930929999999996</v>
      </c>
      <c r="AA101" s="90">
        <f>'NEW Summary 1990-2022 GHG'!AA22-'NON-ETS &amp; ETS'!AA22</f>
        <v>37.268009999999997</v>
      </c>
      <c r="AB101" s="90">
        <f>'NEW Summary 1990-2022 GHG'!AB22-'NON-ETS &amp; ETS'!AB22</f>
        <v>37.679819999999999</v>
      </c>
      <c r="AC101" s="90">
        <f>'NEW Summary 1990-2022 GHG'!AC22-'NON-ETS &amp; ETS'!AC22</f>
        <v>38.100375000000007</v>
      </c>
      <c r="AD101" s="90">
        <f>'NEW Summary 1990-2022 GHG'!AD22-'NON-ETS &amp; ETS'!AD22</f>
        <v>38.613150000000005</v>
      </c>
      <c r="AE101" s="90">
        <f>'NEW Summary 1990-2022 GHG'!AE22-'NON-ETS &amp; ETS'!AE22</f>
        <v>39.125924999999995</v>
      </c>
      <c r="AF101" s="90">
        <f>'NEW Summary 1990-2022 GHG'!AF22-'NON-ETS &amp; ETS'!AF22</f>
        <v>39.570329999999998</v>
      </c>
      <c r="AG101" s="90">
        <f>'NEW Summary 1990-2022 GHG'!AG22-'NON-ETS &amp; ETS'!AG22</f>
        <v>39.841425000000001</v>
      </c>
      <c r="AH101" s="90">
        <f>'NEW Summary 1990-2022 GHG'!AH22-'NON-ETS &amp; ETS'!AH22</f>
        <v>40.546590000000002</v>
      </c>
      <c r="AI101" s="72"/>
      <c r="AJ101" s="91">
        <f t="shared" si="16"/>
        <v>1.7699291629252743E-2</v>
      </c>
      <c r="AL101" s="91">
        <f t="shared" si="11"/>
        <v>0.23378005709032867</v>
      </c>
    </row>
    <row r="102" spans="1:38" x14ac:dyDescent="0.25">
      <c r="A102" s="78" t="s">
        <v>31</v>
      </c>
      <c r="B102" s="71">
        <f>'NEW Summary 1990-2022 GHG'!B23-'NON-ETS &amp; ETS'!B23</f>
        <v>35.524187103957608</v>
      </c>
      <c r="C102" s="71">
        <f>'NEW Summary 1990-2022 GHG'!C23-'NON-ETS &amp; ETS'!C23</f>
        <v>49.661994466251372</v>
      </c>
      <c r="D102" s="71">
        <f>'NEW Summary 1990-2022 GHG'!D23-'NON-ETS &amp; ETS'!D23</f>
        <v>63.799610544922189</v>
      </c>
      <c r="E102" s="71">
        <f>'NEW Summary 1990-2022 GHG'!E23-'NON-ETS &amp; ETS'!E23</f>
        <v>96.560710106658405</v>
      </c>
      <c r="F102" s="71">
        <f>'NEW Summary 1990-2022 GHG'!F23-'NON-ETS &amp; ETS'!F23</f>
        <v>135.30906702231795</v>
      </c>
      <c r="G102" s="71">
        <f>'NEW Summary 1990-2022 GHG'!G23-'NON-ETS &amp; ETS'!G23</f>
        <v>205.69680135858985</v>
      </c>
      <c r="H102" s="71">
        <f>'NEW Summary 1990-2022 GHG'!H23-'NON-ETS &amp; ETS'!H23</f>
        <v>298.71711155402375</v>
      </c>
      <c r="I102" s="71">
        <f>'NEW Summary 1990-2022 GHG'!I23-'NON-ETS &amp; ETS'!I23</f>
        <v>404.06824951247637</v>
      </c>
      <c r="J102" s="71">
        <f>'NEW Summary 1990-2022 GHG'!J23-'NON-ETS &amp; ETS'!J23</f>
        <v>308.60796847700897</v>
      </c>
      <c r="K102" s="71">
        <f>'NEW Summary 1990-2022 GHG'!K23-'NON-ETS &amp; ETS'!K23</f>
        <v>486.23666253077994</v>
      </c>
      <c r="L102" s="71">
        <f>'NEW Summary 1990-2022 GHG'!L23-'NON-ETS &amp; ETS'!L23</f>
        <v>706.45528268022372</v>
      </c>
      <c r="M102" s="71">
        <f>'NEW Summary 1990-2022 GHG'!M23-'NON-ETS &amp; ETS'!M23</f>
        <v>727.45299651084611</v>
      </c>
      <c r="N102" s="71">
        <f>'NEW Summary 1990-2022 GHG'!N23-'NON-ETS &amp; ETS'!N23</f>
        <v>731.45395979958994</v>
      </c>
      <c r="O102" s="71">
        <f>'NEW Summary 1990-2022 GHG'!O23-'NON-ETS &amp; ETS'!O23</f>
        <v>931.61370960402087</v>
      </c>
      <c r="P102" s="71">
        <f>'NEW Summary 1990-2022 GHG'!P23-'NON-ETS &amp; ETS'!P23</f>
        <v>956.33707051477006</v>
      </c>
      <c r="Q102" s="71">
        <f>'NEW Summary 1990-2022 GHG'!Q23-'NON-ETS &amp; ETS'!Q23</f>
        <v>1141.3021887204698</v>
      </c>
      <c r="R102" s="71">
        <f>'NEW Summary 1990-2022 GHG'!R23-'NON-ETS &amp; ETS'!R23</f>
        <v>1130.3268194450684</v>
      </c>
      <c r="S102" s="71">
        <f>'NEW Summary 1990-2022 GHG'!S23-'NON-ETS &amp; ETS'!S23</f>
        <v>1134.1813179003959</v>
      </c>
      <c r="T102" s="71">
        <f>'NEW Summary 1990-2022 GHG'!T23-'NON-ETS &amp; ETS'!T23</f>
        <v>1174.543371939978</v>
      </c>
      <c r="U102" s="71">
        <f>'NEW Summary 1990-2022 GHG'!U23-'NON-ETS &amp; ETS'!U23</f>
        <v>1147.0939241132212</v>
      </c>
      <c r="V102" s="71">
        <f>'NEW Summary 1990-2022 GHG'!V23-'NON-ETS &amp; ETS'!V23</f>
        <v>1120.9577509602482</v>
      </c>
      <c r="W102" s="71">
        <f>'NEW Summary 1990-2022 GHG'!W23-'NON-ETS &amp; ETS'!W23</f>
        <v>1128.1714116838098</v>
      </c>
      <c r="X102" s="71">
        <f>'NEW Summary 1990-2022 GHG'!X23-'NON-ETS &amp; ETS'!X23</f>
        <v>1102.1262245715172</v>
      </c>
      <c r="Y102" s="71">
        <f>'NEW Summary 1990-2022 GHG'!Y23-'NON-ETS &amp; ETS'!Y23</f>
        <v>1134.5780147307175</v>
      </c>
      <c r="Z102" s="71">
        <f>'NEW Summary 1990-2022 GHG'!Z23-'NON-ETS &amp; ETS'!Z23</f>
        <v>1199.645715515466</v>
      </c>
      <c r="AA102" s="71">
        <f>'NEW Summary 1990-2022 GHG'!AA23-'NON-ETS &amp; ETS'!AA23</f>
        <v>1196.6875194289439</v>
      </c>
      <c r="AB102" s="71">
        <f>'NEW Summary 1990-2022 GHG'!AB23-'NON-ETS &amp; ETS'!AB23</f>
        <v>1273.4553837934816</v>
      </c>
      <c r="AC102" s="71">
        <f>'NEW Summary 1990-2022 GHG'!AC23-'NON-ETS &amp; ETS'!AC23</f>
        <v>1202.8018900032171</v>
      </c>
      <c r="AD102" s="71">
        <f>'NEW Summary 1990-2022 GHG'!AD23-'NON-ETS &amp; ETS'!AD23</f>
        <v>888.29387806175885</v>
      </c>
      <c r="AE102" s="71">
        <f>'NEW Summary 1990-2022 GHG'!AE23-'NON-ETS &amp; ETS'!AE23</f>
        <v>872.98713662184775</v>
      </c>
      <c r="AF102" s="71">
        <f>'NEW Summary 1990-2022 GHG'!AF23-'NON-ETS &amp; ETS'!AF23</f>
        <v>705.92088867973359</v>
      </c>
      <c r="AG102" s="71">
        <f>'NEW Summary 1990-2022 GHG'!AG23-'NON-ETS &amp; ETS'!AG23</f>
        <v>744.90053208691381</v>
      </c>
      <c r="AH102" s="71">
        <f>'NEW Summary 1990-2022 GHG'!AH23-'NON-ETS &amp; ETS'!AH23</f>
        <v>741.06459772316782</v>
      </c>
      <c r="AI102" s="72"/>
      <c r="AJ102" s="73">
        <f t="shared" si="16"/>
        <v>-5.1495927288429172E-3</v>
      </c>
      <c r="AL102" s="73">
        <f t="shared" si="11"/>
        <v>-0.35068502886690689</v>
      </c>
    </row>
    <row r="103" spans="1:38" x14ac:dyDescent="0.25">
      <c r="A103" s="78" t="s">
        <v>32</v>
      </c>
      <c r="B103" s="71">
        <f t="shared" ref="B103:AB103" si="17">SUM(B104:B110)</f>
        <v>20479.477135033467</v>
      </c>
      <c r="C103" s="71">
        <f t="shared" si="17"/>
        <v>20760.29222246397</v>
      </c>
      <c r="D103" s="71">
        <f t="shared" si="17"/>
        <v>20933.30517166093</v>
      </c>
      <c r="E103" s="71">
        <f t="shared" si="17"/>
        <v>21315.411066719695</v>
      </c>
      <c r="F103" s="71">
        <f t="shared" si="17"/>
        <v>21543.166536826258</v>
      </c>
      <c r="G103" s="71">
        <f t="shared" si="17"/>
        <v>22268.93565926357</v>
      </c>
      <c r="H103" s="71">
        <f t="shared" si="17"/>
        <v>22565.225810430376</v>
      </c>
      <c r="I103" s="71">
        <f t="shared" si="17"/>
        <v>22786.231272709072</v>
      </c>
      <c r="J103" s="71">
        <f t="shared" si="17"/>
        <v>23349.252448270767</v>
      </c>
      <c r="K103" s="71">
        <f t="shared" si="17"/>
        <v>23063.741904217124</v>
      </c>
      <c r="L103" s="71">
        <f t="shared" si="17"/>
        <v>22196.293656710324</v>
      </c>
      <c r="M103" s="71">
        <f t="shared" si="17"/>
        <v>22002.959315361986</v>
      </c>
      <c r="N103" s="71">
        <f t="shared" si="17"/>
        <v>21744.479738018046</v>
      </c>
      <c r="O103" s="71">
        <f t="shared" si="17"/>
        <v>22092.023471078879</v>
      </c>
      <c r="P103" s="71">
        <f t="shared" si="17"/>
        <v>21696.703910842876</v>
      </c>
      <c r="Q103" s="71">
        <f t="shared" si="17"/>
        <v>21576.162248265427</v>
      </c>
      <c r="R103" s="71">
        <f t="shared" si="17"/>
        <v>21528.978211156518</v>
      </c>
      <c r="S103" s="71">
        <f t="shared" si="17"/>
        <v>20865.574348162125</v>
      </c>
      <c r="T103" s="71">
        <f t="shared" si="17"/>
        <v>20686.895542952396</v>
      </c>
      <c r="U103" s="71">
        <f t="shared" si="17"/>
        <v>20244.077018393906</v>
      </c>
      <c r="V103" s="71">
        <f t="shared" si="17"/>
        <v>20249.801824675236</v>
      </c>
      <c r="W103" s="71">
        <f t="shared" si="17"/>
        <v>19598.570509608573</v>
      </c>
      <c r="X103" s="71">
        <f t="shared" si="17"/>
        <v>20457.042736024261</v>
      </c>
      <c r="Y103" s="71">
        <f t="shared" si="17"/>
        <v>21172.262676161485</v>
      </c>
      <c r="Z103" s="71">
        <f t="shared" si="17"/>
        <v>20659.236929548078</v>
      </c>
      <c r="AA103" s="71">
        <f t="shared" si="17"/>
        <v>21195.111407491928</v>
      </c>
      <c r="AB103" s="71">
        <f t="shared" si="17"/>
        <v>21756.288920426658</v>
      </c>
      <c r="AC103" s="71">
        <f t="shared" ref="AC103:AH103" si="18">SUM(AC104:AC110)</f>
        <v>22522.986755535097</v>
      </c>
      <c r="AD103" s="71">
        <f t="shared" si="18"/>
        <v>23393.353562922293</v>
      </c>
      <c r="AE103" s="71">
        <f t="shared" si="18"/>
        <v>22473.491568437887</v>
      </c>
      <c r="AF103" s="71">
        <f t="shared" si="18"/>
        <v>22805.81072599558</v>
      </c>
      <c r="AG103" s="71">
        <f t="shared" si="18"/>
        <v>23625.891387115706</v>
      </c>
      <c r="AH103" s="71">
        <f t="shared" si="18"/>
        <v>23337.06073882831</v>
      </c>
      <c r="AI103" s="72"/>
      <c r="AJ103" s="73">
        <f t="shared" si="16"/>
        <v>-1.2225174642295555E-2</v>
      </c>
      <c r="AL103" s="73">
        <f t="shared" si="11"/>
        <v>8.1613146504051992E-2</v>
      </c>
    </row>
    <row r="104" spans="1:38" outlineLevel="1" x14ac:dyDescent="0.25">
      <c r="A104" s="74" t="s">
        <v>33</v>
      </c>
      <c r="B104" s="90">
        <f>'NEW Summary 1990-2022 GHG'!B25-'NON-ETS &amp; ETS'!B25</f>
        <v>12319.457162398623</v>
      </c>
      <c r="C104" s="90">
        <f>'NEW Summary 1990-2022 GHG'!C25-'NON-ETS &amp; ETS'!C25</f>
        <v>12587.72780020627</v>
      </c>
      <c r="D104" s="90">
        <f>'NEW Summary 1990-2022 GHG'!D25-'NON-ETS &amp; ETS'!D25</f>
        <v>12826.140744442173</v>
      </c>
      <c r="E104" s="90">
        <f>'NEW Summary 1990-2022 GHG'!E25-'NON-ETS &amp; ETS'!E25</f>
        <v>12938.27005559021</v>
      </c>
      <c r="F104" s="90">
        <f>'NEW Summary 1990-2022 GHG'!F25-'NON-ETS &amp; ETS'!F25</f>
        <v>12947.475164480196</v>
      </c>
      <c r="G104" s="90">
        <f>'NEW Summary 1990-2022 GHG'!G25-'NON-ETS &amp; ETS'!G25</f>
        <v>13054.974356410317</v>
      </c>
      <c r="H104" s="90">
        <f>'NEW Summary 1990-2022 GHG'!H25-'NON-ETS &amp; ETS'!H25</f>
        <v>13468.483014981482</v>
      </c>
      <c r="I104" s="90">
        <f>'NEW Summary 1990-2022 GHG'!I25-'NON-ETS &amp; ETS'!I25</f>
        <v>13835.611429721994</v>
      </c>
      <c r="J104" s="90">
        <f>'NEW Summary 1990-2022 GHG'!J25-'NON-ETS &amp; ETS'!J25</f>
        <v>14121.781884069009</v>
      </c>
      <c r="K104" s="90">
        <f>'NEW Summary 1990-2022 GHG'!K25-'NON-ETS &amp; ETS'!K25</f>
        <v>13784.660846664912</v>
      </c>
      <c r="L104" s="90">
        <f>'NEW Summary 1990-2022 GHG'!L25-'NON-ETS &amp; ETS'!L25</f>
        <v>13250.696369519237</v>
      </c>
      <c r="M104" s="90">
        <f>'NEW Summary 1990-2022 GHG'!M25-'NON-ETS &amp; ETS'!M25</f>
        <v>13230.732050699185</v>
      </c>
      <c r="N104" s="90">
        <f>'NEW Summary 1990-2022 GHG'!N25-'NON-ETS &amp; ETS'!N25</f>
        <v>13134.149705126138</v>
      </c>
      <c r="O104" s="90">
        <f>'NEW Summary 1990-2022 GHG'!O25-'NON-ETS &amp; ETS'!O25</f>
        <v>13157.872854705593</v>
      </c>
      <c r="P104" s="90">
        <f>'NEW Summary 1990-2022 GHG'!P25-'NON-ETS &amp; ETS'!P25</f>
        <v>13095.633201732915</v>
      </c>
      <c r="Q104" s="90">
        <f>'NEW Summary 1990-2022 GHG'!Q25-'NON-ETS &amp; ETS'!Q25</f>
        <v>12973.598239146184</v>
      </c>
      <c r="R104" s="90">
        <f>'NEW Summary 1990-2022 GHG'!R25-'NON-ETS &amp; ETS'!R25</f>
        <v>13038.761222371635</v>
      </c>
      <c r="S104" s="90">
        <f>'NEW Summary 1990-2022 GHG'!S25-'NON-ETS &amp; ETS'!S25</f>
        <v>12599.515361467966</v>
      </c>
      <c r="T104" s="90">
        <f>'NEW Summary 1990-2022 GHG'!T25-'NON-ETS &amp; ETS'!T25</f>
        <v>12569.701288903105</v>
      </c>
      <c r="U104" s="90">
        <f>'NEW Summary 1990-2022 GHG'!U25-'NON-ETS &amp; ETS'!U25</f>
        <v>12343.312207311854</v>
      </c>
      <c r="V104" s="90">
        <f>'NEW Summary 1990-2022 GHG'!V25-'NON-ETS &amp; ETS'!V25</f>
        <v>12059.137939307993</v>
      </c>
      <c r="W104" s="90">
        <f>'NEW Summary 1990-2022 GHG'!W25-'NON-ETS &amp; ETS'!W25</f>
        <v>11930.245555866559</v>
      </c>
      <c r="X104" s="90">
        <f>'NEW Summary 1990-2022 GHG'!X25-'NON-ETS &amp; ETS'!X25</f>
        <v>12643.336553039157</v>
      </c>
      <c r="Y104" s="90">
        <f>'NEW Summary 1990-2022 GHG'!Y25-'NON-ETS &amp; ETS'!Y25</f>
        <v>12761.50552854612</v>
      </c>
      <c r="Z104" s="90">
        <f>'NEW Summary 1990-2022 GHG'!Z25-'NON-ETS &amp; ETS'!Z25</f>
        <v>12676.21202126565</v>
      </c>
      <c r="AA104" s="90">
        <f>'NEW Summary 1990-2022 GHG'!AA25-'NON-ETS &amp; ETS'!AA25</f>
        <v>13102.576134714931</v>
      </c>
      <c r="AB104" s="90">
        <f>'NEW Summary 1990-2022 GHG'!AB25-'NON-ETS &amp; ETS'!AB25</f>
        <v>13467.688295348591</v>
      </c>
      <c r="AC104" s="90">
        <f>'NEW Summary 1990-2022 GHG'!AC25-'NON-ETS &amp; ETS'!AC25</f>
        <v>13950.384317326287</v>
      </c>
      <c r="AD104" s="90">
        <f>'NEW Summary 1990-2022 GHG'!AD25-'NON-ETS &amp; ETS'!AD25</f>
        <v>14278.018983839072</v>
      </c>
      <c r="AE104" s="90">
        <f>'NEW Summary 1990-2022 GHG'!AE25-'NON-ETS &amp; ETS'!AE25</f>
        <v>13887.049593249681</v>
      </c>
      <c r="AF104" s="90">
        <f>'NEW Summary 1990-2022 GHG'!AF25-'NON-ETS &amp; ETS'!AF25</f>
        <v>14104.912653507488</v>
      </c>
      <c r="AG104" s="90">
        <f>'NEW Summary 1990-2022 GHG'!AG25-'NON-ETS &amp; ETS'!AG25</f>
        <v>14486.531337436689</v>
      </c>
      <c r="AH104" s="90">
        <f>'NEW Summary 1990-2022 GHG'!AH25-'NON-ETS &amp; ETS'!AH25</f>
        <v>14581.460893574727</v>
      </c>
      <c r="AI104" s="72"/>
      <c r="AJ104" s="91">
        <f t="shared" si="16"/>
        <v>6.5529528033199877E-3</v>
      </c>
      <c r="AL104" s="91">
        <f t="shared" si="11"/>
        <v>0.12393343965107709</v>
      </c>
    </row>
    <row r="105" spans="1:38" outlineLevel="1" x14ac:dyDescent="0.25">
      <c r="A105" s="74" t="s">
        <v>34</v>
      </c>
      <c r="B105" s="90">
        <f>'NEW Summary 1990-2022 GHG'!B26-'NON-ETS &amp; ETS'!B26</f>
        <v>2094.7160040981025</v>
      </c>
      <c r="C105" s="90">
        <f>'NEW Summary 1990-2022 GHG'!C26-'NON-ETS &amp; ETS'!C26</f>
        <v>2144.3725253455823</v>
      </c>
      <c r="D105" s="90">
        <f>'NEW Summary 1990-2022 GHG'!D26-'NON-ETS &amp; ETS'!D26</f>
        <v>2186.2142562756903</v>
      </c>
      <c r="E105" s="90">
        <f>'NEW Summary 1990-2022 GHG'!E26-'NON-ETS &amp; ETS'!E26</f>
        <v>2215.3256773142321</v>
      </c>
      <c r="F105" s="90">
        <f>'NEW Summary 1990-2022 GHG'!F26-'NON-ETS &amp; ETS'!F26</f>
        <v>2223.7222274264714</v>
      </c>
      <c r="G105" s="90">
        <f>'NEW Summary 1990-2022 GHG'!G26-'NON-ETS &amp; ETS'!G26</f>
        <v>2244.7786968753135</v>
      </c>
      <c r="H105" s="90">
        <f>'NEW Summary 1990-2022 GHG'!H26-'NON-ETS &amp; ETS'!H26</f>
        <v>2347.9759758607602</v>
      </c>
      <c r="I105" s="90">
        <f>'NEW Summary 1990-2022 GHG'!I26-'NON-ETS &amp; ETS'!I26</f>
        <v>2427.0969264169485</v>
      </c>
      <c r="J105" s="90">
        <f>'NEW Summary 1990-2022 GHG'!J26-'NON-ETS &amp; ETS'!J26</f>
        <v>2478.2062673557457</v>
      </c>
      <c r="K105" s="90">
        <f>'NEW Summary 1990-2022 GHG'!K26-'NON-ETS &amp; ETS'!K26</f>
        <v>2406.65153100406</v>
      </c>
      <c r="L105" s="90">
        <f>'NEW Summary 1990-2022 GHG'!L26-'NON-ETS &amp; ETS'!L26</f>
        <v>2319.563510018635</v>
      </c>
      <c r="M105" s="90">
        <f>'NEW Summary 1990-2022 GHG'!M26-'NON-ETS &amp; ETS'!M26</f>
        <v>2355.8581044937864</v>
      </c>
      <c r="N105" s="90">
        <f>'NEW Summary 1990-2022 GHG'!N26-'NON-ETS &amp; ETS'!N26</f>
        <v>2367.3618757838476</v>
      </c>
      <c r="O105" s="90">
        <f>'NEW Summary 1990-2022 GHG'!O26-'NON-ETS &amp; ETS'!O26</f>
        <v>2352.905985039718</v>
      </c>
      <c r="P105" s="90">
        <f>'NEW Summary 1990-2022 GHG'!P26-'NON-ETS &amp; ETS'!P26</f>
        <v>2321.4367220205713</v>
      </c>
      <c r="Q105" s="90">
        <f>'NEW Summary 1990-2022 GHG'!Q26-'NON-ETS &amp; ETS'!Q26</f>
        <v>2376.2287963836252</v>
      </c>
      <c r="R105" s="90">
        <f>'NEW Summary 1990-2022 GHG'!R26-'NON-ETS &amp; ETS'!R26</f>
        <v>2402.8875916991533</v>
      </c>
      <c r="S105" s="90">
        <f>'NEW Summary 1990-2022 GHG'!S26-'NON-ETS &amp; ETS'!S26</f>
        <v>2313.6159521930713</v>
      </c>
      <c r="T105" s="90">
        <f>'NEW Summary 1990-2022 GHG'!T26-'NON-ETS &amp; ETS'!T26</f>
        <v>2327.0258993809139</v>
      </c>
      <c r="U105" s="90">
        <f>'NEW Summary 1990-2022 GHG'!U26-'NON-ETS &amp; ETS'!U26</f>
        <v>2307.7598420793688</v>
      </c>
      <c r="V105" s="90">
        <f>'NEW Summary 1990-2022 GHG'!V26-'NON-ETS &amp; ETS'!V26</f>
        <v>2269.7705036921366</v>
      </c>
      <c r="W105" s="90">
        <f>'NEW Summary 1990-2022 GHG'!W26-'NON-ETS &amp; ETS'!W26</f>
        <v>2266.4389525487945</v>
      </c>
      <c r="X105" s="90">
        <f>'NEW Summary 1990-2022 GHG'!X26-'NON-ETS &amp; ETS'!X26</f>
        <v>2444.139905354943</v>
      </c>
      <c r="Y105" s="90">
        <f>'NEW Summary 1990-2022 GHG'!Y26-'NON-ETS &amp; ETS'!Y26</f>
        <v>2449.74434859951</v>
      </c>
      <c r="Z105" s="90">
        <f>'NEW Summary 1990-2022 GHG'!Z26-'NON-ETS &amp; ETS'!Z26</f>
        <v>2396.9929724766034</v>
      </c>
      <c r="AA105" s="90">
        <f>'NEW Summary 1990-2022 GHG'!AA26-'NON-ETS &amp; ETS'!AA26</f>
        <v>2497.6424081462651</v>
      </c>
      <c r="AB105" s="90">
        <f>'NEW Summary 1990-2022 GHG'!AB26-'NON-ETS &amp; ETS'!AB26</f>
        <v>2573.2007194960829</v>
      </c>
      <c r="AC105" s="90">
        <f>'NEW Summary 1990-2022 GHG'!AC26-'NON-ETS &amp; ETS'!AC26</f>
        <v>2660.0384381326571</v>
      </c>
      <c r="AD105" s="90">
        <f>'NEW Summary 1990-2022 GHG'!AD26-'NON-ETS &amp; ETS'!AD26</f>
        <v>2738.1322304900182</v>
      </c>
      <c r="AE105" s="90">
        <f>'NEW Summary 1990-2022 GHG'!AE26-'NON-ETS &amp; ETS'!AE26</f>
        <v>2645.4542293344398</v>
      </c>
      <c r="AF105" s="90">
        <f>'NEW Summary 1990-2022 GHG'!AF26-'NON-ETS &amp; ETS'!AF26</f>
        <v>2666.4158556037246</v>
      </c>
      <c r="AG105" s="90">
        <f>'NEW Summary 1990-2022 GHG'!AG26-'NON-ETS &amp; ETS'!AG26</f>
        <v>2701.1956564336233</v>
      </c>
      <c r="AH105" s="90">
        <f>'NEW Summary 1990-2022 GHG'!AH26-'NON-ETS &amp; ETS'!AH26</f>
        <v>2672.0743295066968</v>
      </c>
      <c r="AI105" s="72"/>
      <c r="AJ105" s="91">
        <f t="shared" si="16"/>
        <v>-1.0780902470935869E-2</v>
      </c>
      <c r="AL105" s="91">
        <f t="shared" si="11"/>
        <v>0.12450212436332644</v>
      </c>
    </row>
    <row r="106" spans="1:38" outlineLevel="1" x14ac:dyDescent="0.25">
      <c r="A106" s="74" t="s">
        <v>35</v>
      </c>
      <c r="B106" s="90">
        <f>'NEW Summary 1990-2022 GHG'!B27-'NON-ETS &amp; ETS'!B27</f>
        <v>4802.7201582244288</v>
      </c>
      <c r="C106" s="90">
        <f>'NEW Summary 1990-2022 GHG'!C27-'NON-ETS &amp; ETS'!C27</f>
        <v>4767.6561852851328</v>
      </c>
      <c r="D106" s="90">
        <f>'NEW Summary 1990-2022 GHG'!D27-'NON-ETS &amp; ETS'!D27</f>
        <v>4684.9044703578375</v>
      </c>
      <c r="E106" s="90">
        <f>'NEW Summary 1990-2022 GHG'!E27-'NON-ETS &amp; ETS'!E27</f>
        <v>4826.7672856095305</v>
      </c>
      <c r="F106" s="90">
        <f>'NEW Summary 1990-2022 GHG'!F27-'NON-ETS &amp; ETS'!F27</f>
        <v>5016.6742733808615</v>
      </c>
      <c r="G106" s="90">
        <f>'NEW Summary 1990-2022 GHG'!G27-'NON-ETS &amp; ETS'!G27</f>
        <v>5232.1537564672826</v>
      </c>
      <c r="H106" s="90">
        <f>'NEW Summary 1990-2022 GHG'!H27-'NON-ETS &amp; ETS'!H27</f>
        <v>5239.3008586078367</v>
      </c>
      <c r="I106" s="90">
        <f>'NEW Summary 1990-2022 GHG'!I27-'NON-ETS &amp; ETS'!I27</f>
        <v>5067.3415367542175</v>
      </c>
      <c r="J106" s="90">
        <f>'NEW Summary 1990-2022 GHG'!J27-'NON-ETS &amp; ETS'!J27</f>
        <v>5392.6712281517675</v>
      </c>
      <c r="K106" s="90">
        <f>'NEW Summary 1990-2022 GHG'!K27-'NON-ETS &amp; ETS'!K27</f>
        <v>5400.3359669295887</v>
      </c>
      <c r="L106" s="90">
        <f>'NEW Summary 1990-2022 GHG'!L27-'NON-ETS &amp; ETS'!L27</f>
        <v>5154.2641576201268</v>
      </c>
      <c r="M106" s="90">
        <f>'NEW Summary 1990-2022 GHG'!M27-'NON-ETS &amp; ETS'!M27</f>
        <v>4921.5520834137851</v>
      </c>
      <c r="N106" s="90">
        <f>'NEW Summary 1990-2022 GHG'!N27-'NON-ETS &amp; ETS'!N27</f>
        <v>4875.1716687544831</v>
      </c>
      <c r="O106" s="90">
        <f>'NEW Summary 1990-2022 GHG'!O27-'NON-ETS &amp; ETS'!O27</f>
        <v>5056.1306956308354</v>
      </c>
      <c r="P106" s="90">
        <f>'NEW Summary 1990-2022 GHG'!P27-'NON-ETS &amp; ETS'!P27</f>
        <v>4930.8614864118899</v>
      </c>
      <c r="Q106" s="90">
        <f>'NEW Summary 1990-2022 GHG'!Q27-'NON-ETS &amp; ETS'!Q27</f>
        <v>4810.1467894650559</v>
      </c>
      <c r="R106" s="90">
        <f>'NEW Summary 1990-2022 GHG'!R27-'NON-ETS &amp; ETS'!R27</f>
        <v>4733.5674405629197</v>
      </c>
      <c r="S106" s="90">
        <f>'NEW Summary 1990-2022 GHG'!S27-'NON-ETS &amp; ETS'!S27</f>
        <v>4545.0494274703342</v>
      </c>
      <c r="T106" s="90">
        <f>'NEW Summary 1990-2022 GHG'!T27-'NON-ETS &amp; ETS'!T27</f>
        <v>4427.9020319207466</v>
      </c>
      <c r="U106" s="90">
        <f>'NEW Summary 1990-2022 GHG'!U27-'NON-ETS &amp; ETS'!U27</f>
        <v>4311.3931724462636</v>
      </c>
      <c r="V106" s="90">
        <f>'NEW Summary 1990-2022 GHG'!V27-'NON-ETS &amp; ETS'!V27</f>
        <v>4572.8654086497054</v>
      </c>
      <c r="W106" s="90">
        <f>'NEW Summary 1990-2022 GHG'!W27-'NON-ETS &amp; ETS'!W27</f>
        <v>4193.4048058666212</v>
      </c>
      <c r="X106" s="90">
        <f>'NEW Summary 1990-2022 GHG'!X27-'NON-ETS &amp; ETS'!X27</f>
        <v>4343.1930445269927</v>
      </c>
      <c r="Y106" s="90">
        <f>'NEW Summary 1990-2022 GHG'!Y27-'NON-ETS &amp; ETS'!Y27</f>
        <v>4730.1546354241755</v>
      </c>
      <c r="Z106" s="90">
        <f>'NEW Summary 1990-2022 GHG'!Z27-'NON-ETS &amp; ETS'!Z27</f>
        <v>4537.3909551270572</v>
      </c>
      <c r="AA106" s="90">
        <f>'NEW Summary 1990-2022 GHG'!AA27-'NON-ETS &amp; ETS'!AA27</f>
        <v>4554.7827957551945</v>
      </c>
      <c r="AB106" s="90">
        <f>'NEW Summary 1990-2022 GHG'!AB27-'NON-ETS &amp; ETS'!AB27</f>
        <v>4607.8211718677831</v>
      </c>
      <c r="AC106" s="90">
        <f>'NEW Summary 1990-2022 GHG'!AC27-'NON-ETS &amp; ETS'!AC27</f>
        <v>4870.514137328676</v>
      </c>
      <c r="AD106" s="90">
        <f>'NEW Summary 1990-2022 GHG'!AD27-'NON-ETS &amp; ETS'!AD27</f>
        <v>5153.234956844376</v>
      </c>
      <c r="AE106" s="90">
        <f>'NEW Summary 1990-2022 GHG'!AE27-'NON-ETS &amp; ETS'!AE27</f>
        <v>4821.3625144509233</v>
      </c>
      <c r="AF106" s="90">
        <f>'NEW Summary 1990-2022 GHG'!AF27-'NON-ETS &amp; ETS'!AF27</f>
        <v>4852.1629526568904</v>
      </c>
      <c r="AG106" s="90">
        <f>'NEW Summary 1990-2022 GHG'!AG27-'NON-ETS &amp; ETS'!AG27</f>
        <v>5062.2040986825932</v>
      </c>
      <c r="AH106" s="90">
        <f>'NEW Summary 1990-2022 GHG'!AH27-'NON-ETS &amp; ETS'!AH27</f>
        <v>4625.6882851174014</v>
      </c>
      <c r="AI106" s="72"/>
      <c r="AJ106" s="91">
        <f t="shared" si="16"/>
        <v>-8.6230386024694725E-2</v>
      </c>
      <c r="AL106" s="91">
        <f t="shared" si="11"/>
        <v>-3.8347791121810741E-2</v>
      </c>
    </row>
    <row r="107" spans="1:38" outlineLevel="1" x14ac:dyDescent="0.25">
      <c r="A107" s="74" t="s">
        <v>36</v>
      </c>
      <c r="B107" s="90">
        <f>'NEW Summary 1990-2022 GHG'!B28-'NON-ETS &amp; ETS'!B28</f>
        <v>355.036</v>
      </c>
      <c r="C107" s="90">
        <f>'NEW Summary 1990-2022 GHG'!C28-'NON-ETS &amp; ETS'!C28</f>
        <v>315.14515999999998</v>
      </c>
      <c r="D107" s="90">
        <f>'NEW Summary 1990-2022 GHG'!D28-'NON-ETS &amp; ETS'!D28</f>
        <v>255.60083999999998</v>
      </c>
      <c r="E107" s="90">
        <f>'NEW Summary 1990-2022 GHG'!E28-'NON-ETS &amp; ETS'!E28</f>
        <v>357.2998</v>
      </c>
      <c r="F107" s="90">
        <f>'NEW Summary 1990-2022 GHG'!F28-'NON-ETS &amp; ETS'!F28</f>
        <v>269.64124000000004</v>
      </c>
      <c r="G107" s="90">
        <f>'NEW Summary 1990-2022 GHG'!G28-'NON-ETS &amp; ETS'!G28</f>
        <v>494.59520000000003</v>
      </c>
      <c r="H107" s="90">
        <f>'NEW Summary 1990-2022 GHG'!H28-'NON-ETS &amp; ETS'!H28</f>
        <v>484.03343999999993</v>
      </c>
      <c r="I107" s="90">
        <f>'NEW Summary 1990-2022 GHG'!I28-'NON-ETS &amp; ETS'!I28</f>
        <v>423.48680000000002</v>
      </c>
      <c r="J107" s="90">
        <f>'NEW Summary 1990-2022 GHG'!J28-'NON-ETS &amp; ETS'!J28</f>
        <v>305.58044000000001</v>
      </c>
      <c r="K107" s="90">
        <f>'NEW Summary 1990-2022 GHG'!K28-'NON-ETS &amp; ETS'!K28</f>
        <v>383.22723999999999</v>
      </c>
      <c r="L107" s="90">
        <f>'NEW Summary 1990-2022 GHG'!L28-'NON-ETS &amp; ETS'!L28</f>
        <v>366.38315999999998</v>
      </c>
      <c r="M107" s="90">
        <f>'NEW Summary 1990-2022 GHG'!M28-'NON-ETS &amp; ETS'!M28</f>
        <v>385.28247999999996</v>
      </c>
      <c r="N107" s="90">
        <f>'NEW Summary 1990-2022 GHG'!N28-'NON-ETS &amp; ETS'!N28</f>
        <v>273.89956000000001</v>
      </c>
      <c r="O107" s="90">
        <f>'NEW Summary 1990-2022 GHG'!O28-'NON-ETS &amp; ETS'!O28</f>
        <v>386.76</v>
      </c>
      <c r="P107" s="90">
        <f>'NEW Summary 1990-2022 GHG'!P28-'NON-ETS &amp; ETS'!P28</f>
        <v>240.79571999999996</v>
      </c>
      <c r="Q107" s="90">
        <f>'NEW Summary 1990-2022 GHG'!Q28-'NON-ETS &amp; ETS'!Q28</f>
        <v>266.73371999999995</v>
      </c>
      <c r="R107" s="90">
        <f>'NEW Summary 1990-2022 GHG'!R28-'NON-ETS &amp; ETS'!R28</f>
        <v>254.85636</v>
      </c>
      <c r="S107" s="90">
        <f>'NEW Summary 1990-2022 GHG'!S28-'NON-ETS &amp; ETS'!S28</f>
        <v>376.76671999999996</v>
      </c>
      <c r="T107" s="90">
        <f>'NEW Summary 1990-2022 GHG'!T28-'NON-ETS &amp; ETS'!T28</f>
        <v>262.20744000000002</v>
      </c>
      <c r="U107" s="90">
        <f>'NEW Summary 1990-2022 GHG'!U28-'NON-ETS &amp; ETS'!U28</f>
        <v>307.32239999999996</v>
      </c>
      <c r="V107" s="90">
        <f>'NEW Summary 1990-2022 GHG'!V28-'NON-ETS &amp; ETS'!V28</f>
        <v>427.93387999999993</v>
      </c>
      <c r="W107" s="90">
        <f>'NEW Summary 1990-2022 GHG'!W28-'NON-ETS &amp; ETS'!W28</f>
        <v>360.67856</v>
      </c>
      <c r="X107" s="90">
        <f>'NEW Summary 1990-2022 GHG'!X28-'NON-ETS &amp; ETS'!X28</f>
        <v>229.39619999999999</v>
      </c>
      <c r="Y107" s="90">
        <f>'NEW Summary 1990-2022 GHG'!Y28-'NON-ETS &amp; ETS'!Y28</f>
        <v>515.69275999999991</v>
      </c>
      <c r="Z107" s="90">
        <f>'NEW Summary 1990-2022 GHG'!Z28-'NON-ETS &amp; ETS'!Z28</f>
        <v>391.07495680000005</v>
      </c>
      <c r="AA107" s="90">
        <f>'NEW Summary 1990-2022 GHG'!AA28-'NON-ETS &amp; ETS'!AA28</f>
        <v>401.14668</v>
      </c>
      <c r="AB107" s="90">
        <f>'NEW Summary 1990-2022 GHG'!AB28-'NON-ETS &amp; ETS'!AB28</f>
        <v>433.59667999999999</v>
      </c>
      <c r="AC107" s="90">
        <f>'NEW Summary 1990-2022 GHG'!AC28-'NON-ETS &amp; ETS'!AC28</f>
        <v>332.74647999999996</v>
      </c>
      <c r="AD107" s="90">
        <f>'NEW Summary 1990-2022 GHG'!AD28-'NON-ETS &amp; ETS'!AD28</f>
        <v>461.05708000000004</v>
      </c>
      <c r="AE107" s="90">
        <f>'NEW Summary 1990-2022 GHG'!AE28-'NON-ETS &amp; ETS'!AE28</f>
        <v>343.90247759999994</v>
      </c>
      <c r="AF107" s="90">
        <f>'NEW Summary 1990-2022 GHG'!AF28-'NON-ETS &amp; ETS'!AF28</f>
        <v>399.48303999999996</v>
      </c>
      <c r="AG107" s="90">
        <f>'NEW Summary 1990-2022 GHG'!AG28-'NON-ETS &amp; ETS'!AG28</f>
        <v>597.40603999999996</v>
      </c>
      <c r="AH107" s="90">
        <f>'NEW Summary 1990-2022 GHG'!AH28-'NON-ETS &amp; ETS'!AH28</f>
        <v>623.97631999999999</v>
      </c>
      <c r="AI107" s="72"/>
      <c r="AJ107" s="91">
        <f t="shared" si="16"/>
        <v>4.4476081962612941E-2</v>
      </c>
      <c r="AL107" s="91">
        <f t="shared" si="11"/>
        <v>1.339322977237374</v>
      </c>
    </row>
    <row r="108" spans="1:38" outlineLevel="1" x14ac:dyDescent="0.25">
      <c r="A108" s="74" t="s">
        <v>37</v>
      </c>
      <c r="B108" s="90">
        <f>'NEW Summary 1990-2022 GHG'!B29-'NON-ETS &amp; ETS'!B29</f>
        <v>96.677023188405784</v>
      </c>
      <c r="C108" s="90">
        <f>'NEW Summary 1990-2022 GHG'!C29-'NON-ETS &amp; ETS'!C29</f>
        <v>99.628382821946872</v>
      </c>
      <c r="D108" s="90">
        <f>'NEW Summary 1990-2022 GHG'!D29-'NON-ETS &amp; ETS'!D29</f>
        <v>118.08579710144927</v>
      </c>
      <c r="E108" s="90">
        <f>'NEW Summary 1990-2022 GHG'!E29-'NON-ETS &amp; ETS'!E29</f>
        <v>99.875217391304361</v>
      </c>
      <c r="F108" s="90">
        <f>'NEW Summary 1990-2022 GHG'!F29-'NON-ETS &amp; ETS'!F29</f>
        <v>98.719420289855051</v>
      </c>
      <c r="G108" s="90">
        <f>'NEW Summary 1990-2022 GHG'!G29-'NON-ETS &amp; ETS'!G29</f>
        <v>86.267101449275344</v>
      </c>
      <c r="H108" s="90">
        <f>'NEW Summary 1990-2022 GHG'!H29-'NON-ETS &amp; ETS'!H29</f>
        <v>87.18695652173912</v>
      </c>
      <c r="I108" s="90">
        <f>'NEW Summary 1990-2022 GHG'!I29-'NON-ETS &amp; ETS'!I29</f>
        <v>82.633913043478259</v>
      </c>
      <c r="J108" s="90">
        <f>'NEW Summary 1990-2022 GHG'!J29-'NON-ETS &amp; ETS'!J29</f>
        <v>95.371594202898564</v>
      </c>
      <c r="K108" s="90">
        <f>'NEW Summary 1990-2022 GHG'!K29-'NON-ETS &amp; ETS'!K29</f>
        <v>103.53391304347825</v>
      </c>
      <c r="L108" s="90">
        <f>'NEW Summary 1990-2022 GHG'!L29-'NON-ETS &amp; ETS'!L29</f>
        <v>91.8436231884058</v>
      </c>
      <c r="M108" s="90">
        <f>'NEW Summary 1990-2022 GHG'!M29-'NON-ETS &amp; ETS'!M29</f>
        <v>83.63666666666667</v>
      </c>
      <c r="N108" s="90">
        <f>'NEW Summary 1990-2022 GHG'!N29-'NON-ETS &amp; ETS'!N29</f>
        <v>80.805362318840594</v>
      </c>
      <c r="O108" s="90">
        <f>'NEW Summary 1990-2022 GHG'!O29-'NON-ETS &amp; ETS'!O29</f>
        <v>78.482608695652175</v>
      </c>
      <c r="P108" s="90">
        <f>'NEW Summary 1990-2022 GHG'!P29-'NON-ETS &amp; ETS'!P29</f>
        <v>66.857681159420295</v>
      </c>
      <c r="Q108" s="90">
        <f>'NEW Summary 1990-2022 GHG'!Q29-'NON-ETS &amp; ETS'!Q29</f>
        <v>60.814599999999999</v>
      </c>
      <c r="R108" s="90">
        <f>'NEW Summary 1990-2022 GHG'!R29-'NON-ETS &amp; ETS'!R29</f>
        <v>64.755533333333346</v>
      </c>
      <c r="S108" s="90">
        <f>'NEW Summary 1990-2022 GHG'!S29-'NON-ETS &amp; ETS'!S29</f>
        <v>50.899933333333344</v>
      </c>
      <c r="T108" s="90">
        <f>'NEW Summary 1990-2022 GHG'!T29-'NON-ETS &amp; ETS'!T29</f>
        <v>66.973133333333351</v>
      </c>
      <c r="U108" s="90">
        <f>'NEW Summary 1990-2022 GHG'!U29-'NON-ETS &amp; ETS'!U29</f>
        <v>89.020800000000008</v>
      </c>
      <c r="V108" s="90">
        <f>'NEW Summary 1990-2022 GHG'!V29-'NON-ETS &amp; ETS'!V29</f>
        <v>98.243200000000016</v>
      </c>
      <c r="W108" s="90">
        <f>'NEW Summary 1990-2022 GHG'!W29-'NON-ETS &amp; ETS'!W29</f>
        <v>70.265799999999999</v>
      </c>
      <c r="X108" s="90">
        <f>'NEW Summary 1990-2022 GHG'!X29-'NON-ETS &amp; ETS'!X29</f>
        <v>46.351066666666675</v>
      </c>
      <c r="Y108" s="90">
        <f>'NEW Summary 1990-2022 GHG'!Y29-'NON-ETS &amp; ETS'!Y29</f>
        <v>47.090266666666672</v>
      </c>
      <c r="Z108" s="90">
        <f>'NEW Summary 1990-2022 GHG'!Z29-'NON-ETS &amp; ETS'!Z29</f>
        <v>54.549733333333336</v>
      </c>
      <c r="AA108" s="90">
        <f>'NEW Summary 1990-2022 GHG'!AA29-'NON-ETS &amp; ETS'!AA29</f>
        <v>64.265666666666661</v>
      </c>
      <c r="AB108" s="90">
        <f>'NEW Summary 1990-2022 GHG'!AB29-'NON-ETS &amp; ETS'!AB29</f>
        <v>79.107600000000019</v>
      </c>
      <c r="AC108" s="90">
        <f>'NEW Summary 1990-2022 GHG'!AC29-'NON-ETS &amp; ETS'!AC29</f>
        <v>83.988666666666674</v>
      </c>
      <c r="AD108" s="90">
        <f>'NEW Summary 1990-2022 GHG'!AD29-'NON-ETS &amp; ETS'!AD29</f>
        <v>88.762666666666675</v>
      </c>
      <c r="AE108" s="90">
        <f>'NEW Summary 1990-2022 GHG'!AE29-'NON-ETS &amp; ETS'!AE29</f>
        <v>91.980533333333341</v>
      </c>
      <c r="AF108" s="90">
        <f>'NEW Summary 1990-2022 GHG'!AF29-'NON-ETS &amp; ETS'!AF29</f>
        <v>109.40233333333333</v>
      </c>
      <c r="AG108" s="90">
        <f>'NEW Summary 1990-2022 GHG'!AG29-'NON-ETS &amp; ETS'!AG29</f>
        <v>102.04333333333332</v>
      </c>
      <c r="AH108" s="90">
        <f>'NEW Summary 1990-2022 GHG'!AH29-'NON-ETS &amp; ETS'!AH29</f>
        <v>126.8160666666667</v>
      </c>
      <c r="AI108" s="72"/>
      <c r="AJ108" s="91">
        <f t="shared" si="16"/>
        <v>0.24276679841897278</v>
      </c>
      <c r="AL108" s="91">
        <f t="shared" si="11"/>
        <v>1.085289826236902</v>
      </c>
    </row>
    <row r="109" spans="1:38" outlineLevel="1" x14ac:dyDescent="0.25">
      <c r="A109" s="74" t="s">
        <v>38</v>
      </c>
      <c r="B109" s="90">
        <f>'NEW Summary 1990-2022 GHG'!B30-'NON-ETS &amp; ETS'!B30</f>
        <v>723.07784151514841</v>
      </c>
      <c r="C109" s="90">
        <f>'NEW Summary 1990-2022 GHG'!C30-'NON-ETS &amp; ETS'!C30</f>
        <v>750.88852772726921</v>
      </c>
      <c r="D109" s="90">
        <f>'NEW Summary 1990-2022 GHG'!D30-'NON-ETS &amp; ETS'!D30</f>
        <v>761.3175350568149</v>
      </c>
      <c r="E109" s="90">
        <f>'NEW Summary 1990-2022 GHG'!E30-'NON-ETS &amp; ETS'!E30</f>
        <v>764.79387083332995</v>
      </c>
      <c r="F109" s="90">
        <f>'NEW Summary 1990-2022 GHG'!F30-'NON-ETS &amp; ETS'!F30</f>
        <v>869.08394412878408</v>
      </c>
      <c r="G109" s="90">
        <f>'NEW Summary 1990-2022 GHG'!G30-'NON-ETS &amp; ETS'!G30</f>
        <v>997.70836785984386</v>
      </c>
      <c r="H109" s="90">
        <f>'NEW Summary 1990-2022 GHG'!H30-'NON-ETS &amp; ETS'!H30</f>
        <v>803.03356437499644</v>
      </c>
      <c r="I109" s="90">
        <f>'NEW Summary 1990-2022 GHG'!I30-'NON-ETS &amp; ETS'!I30</f>
        <v>830.84425058711759</v>
      </c>
      <c r="J109" s="90">
        <f>'NEW Summary 1990-2022 GHG'!J30-'NON-ETS &amp; ETS'!J30</f>
        <v>823.89157903408716</v>
      </c>
      <c r="K109" s="90">
        <f>'NEW Summary 1990-2022 GHG'!K30-'NON-ETS &amp; ETS'!K30</f>
        <v>869.08394412878408</v>
      </c>
      <c r="L109" s="90">
        <f>'NEW Summary 1990-2022 GHG'!L30-'NON-ETS &amp; ETS'!L30</f>
        <v>900.37096611742027</v>
      </c>
      <c r="M109" s="90">
        <f>'NEW Summary 1990-2022 GHG'!M30-'NON-ETS &amp; ETS'!M30</f>
        <v>910.79997344696551</v>
      </c>
      <c r="N109" s="90">
        <f>'NEW Summary 1990-2022 GHG'!N30-'NON-ETS &amp; ETS'!N30</f>
        <v>914.27630922348078</v>
      </c>
      <c r="O109" s="90">
        <f>'NEW Summary 1990-2022 GHG'!O30-'NON-ETS &amp; ETS'!O30</f>
        <v>917.75264499999571</v>
      </c>
      <c r="P109" s="90">
        <f>'NEW Summary 1990-2022 GHG'!P30-'NON-ETS &amp; ETS'!P30</f>
        <v>879.51295145832944</v>
      </c>
      <c r="Q109" s="90">
        <f>'NEW Summary 1990-2022 GHG'!Q30-'NON-ETS &amp; ETS'!Q30</f>
        <v>943.78401985771598</v>
      </c>
      <c r="R109" s="90">
        <f>'NEW Summary 1990-2022 GHG'!R30-'NON-ETS &amp; ETS'!R30</f>
        <v>904.75785767385571</v>
      </c>
      <c r="S109" s="90">
        <f>'NEW Summary 1990-2022 GHG'!S30-'NON-ETS &amp; ETS'!S30</f>
        <v>859.0597220842551</v>
      </c>
      <c r="T109" s="90">
        <f>'NEW Summary 1990-2022 GHG'!T30-'NON-ETS &amp; ETS'!T30</f>
        <v>929.49684859773402</v>
      </c>
      <c r="U109" s="90">
        <f>'NEW Summary 1990-2022 GHG'!U30-'NON-ETS &amp; ETS'!U30</f>
        <v>788.40909980042272</v>
      </c>
      <c r="V109" s="90">
        <f>'NEW Summary 1990-2022 GHG'!V30-'NON-ETS &amp; ETS'!V30</f>
        <v>745.71686526643111</v>
      </c>
      <c r="W109" s="90">
        <f>'NEW Summary 1990-2022 GHG'!W30-'NON-ETS &amp; ETS'!W30</f>
        <v>714.47450090494692</v>
      </c>
      <c r="X109" s="90">
        <f>'NEW Summary 1990-2022 GHG'!X30-'NON-ETS &amp; ETS'!X30</f>
        <v>680.81517379975094</v>
      </c>
      <c r="Y109" s="90">
        <f>'NEW Summary 1990-2022 GHG'!Y30-'NON-ETS &amp; ETS'!Y30</f>
        <v>590.39470623732518</v>
      </c>
      <c r="Z109" s="90">
        <f>'NEW Summary 1990-2022 GHG'!Z30-'NON-ETS &amp; ETS'!Z30</f>
        <v>529.00222385419227</v>
      </c>
      <c r="AA109" s="90">
        <f>'NEW Summary 1990-2022 GHG'!AA30-'NON-ETS &amp; ETS'!AA30</f>
        <v>509.62622568842954</v>
      </c>
      <c r="AB109" s="90">
        <f>'NEW Summary 1990-2022 GHG'!AB30-'NON-ETS &amp; ETS'!AB30</f>
        <v>535.12228288219046</v>
      </c>
      <c r="AC109" s="90">
        <f>'NEW Summary 1990-2022 GHG'!AC30-'NON-ETS &amp; ETS'!AC30</f>
        <v>554.55875658682862</v>
      </c>
      <c r="AD109" s="90">
        <f>'NEW Summary 1990-2022 GHG'!AD30-'NON-ETS &amp; ETS'!AD30</f>
        <v>589.69157573857956</v>
      </c>
      <c r="AE109" s="90">
        <f>'NEW Summary 1990-2022 GHG'!AE30-'NON-ETS &amp; ETS'!AE30</f>
        <v>610.82168574574109</v>
      </c>
      <c r="AF109" s="90">
        <f>'NEW Summary 1990-2022 GHG'!AF30-'NON-ETS &amp; ETS'!AF30</f>
        <v>613.99402668483469</v>
      </c>
      <c r="AG109" s="90">
        <f>'NEW Summary 1990-2022 GHG'!AG30-'NON-ETS &amp; ETS'!AG30</f>
        <v>618.35565410335664</v>
      </c>
      <c r="AH109" s="90">
        <f>'NEW Summary 1990-2022 GHG'!AH30-'NON-ETS &amp; ETS'!AH30</f>
        <v>653.46718361087926</v>
      </c>
      <c r="AI109" s="72"/>
      <c r="AJ109" s="91">
        <f t="shared" si="16"/>
        <v>5.678209502011574E-2</v>
      </c>
      <c r="AL109" s="91">
        <f t="shared" si="11"/>
        <v>-0.30760940017887206</v>
      </c>
    </row>
    <row r="110" spans="1:38" outlineLevel="1" x14ac:dyDescent="0.25">
      <c r="A110" s="74" t="s">
        <v>39</v>
      </c>
      <c r="B110" s="90">
        <f>'NEW Summary 1990-2022 GHG'!B31-'NON-ETS &amp; ETS'!B31</f>
        <v>87.792945608757037</v>
      </c>
      <c r="C110" s="90">
        <f>'NEW Summary 1990-2022 GHG'!C31-'NON-ETS &amp; ETS'!C31</f>
        <v>94.873641077770003</v>
      </c>
      <c r="D110" s="90">
        <f>'NEW Summary 1990-2022 GHG'!D31-'NON-ETS &amp; ETS'!D31</f>
        <v>101.04152842696728</v>
      </c>
      <c r="E110" s="90">
        <f>'NEW Summary 1990-2022 GHG'!E31-'NON-ETS &amp; ETS'!E31</f>
        <v>113.07915998108203</v>
      </c>
      <c r="F110" s="90">
        <f>'NEW Summary 1990-2022 GHG'!F31-'NON-ETS &amp; ETS'!F31</f>
        <v>117.85026712009162</v>
      </c>
      <c r="G110" s="90">
        <f>'NEW Summary 1990-2022 GHG'!G31-'NON-ETS &amp; ETS'!G31</f>
        <v>158.45818020153698</v>
      </c>
      <c r="H110" s="90">
        <f>'NEW Summary 1990-2022 GHG'!H31-'NON-ETS &amp; ETS'!H31</f>
        <v>135.2120000835651</v>
      </c>
      <c r="I110" s="90">
        <f>'NEW Summary 1990-2022 GHG'!I31-'NON-ETS &amp; ETS'!I31</f>
        <v>119.21641618531905</v>
      </c>
      <c r="J110" s="90">
        <f>'NEW Summary 1990-2022 GHG'!J31-'NON-ETS &amp; ETS'!J31</f>
        <v>131.74945545725768</v>
      </c>
      <c r="K110" s="90">
        <f>'NEW Summary 1990-2022 GHG'!K31-'NON-ETS &amp; ETS'!K31</f>
        <v>116.24846244630325</v>
      </c>
      <c r="L110" s="90">
        <f>'NEW Summary 1990-2022 GHG'!L31-'NON-ETS &amp; ETS'!L31</f>
        <v>113.17187024649508</v>
      </c>
      <c r="M110" s="90">
        <f>'NEW Summary 1990-2022 GHG'!M31-'NON-ETS &amp; ETS'!M31</f>
        <v>115.09795664159599</v>
      </c>
      <c r="N110" s="90">
        <f>'NEW Summary 1990-2022 GHG'!N31-'NON-ETS &amp; ETS'!N31</f>
        <v>98.815256811255836</v>
      </c>
      <c r="O110" s="90">
        <f>'NEW Summary 1990-2022 GHG'!O31-'NON-ETS &amp; ETS'!O31</f>
        <v>142.11868200708247</v>
      </c>
      <c r="P110" s="90">
        <f>'NEW Summary 1990-2022 GHG'!P31-'NON-ETS &amp; ETS'!P31</f>
        <v>161.60614805975348</v>
      </c>
      <c r="Q110" s="90">
        <f>'NEW Summary 1990-2022 GHG'!Q31-'NON-ETS &amp; ETS'!Q31</f>
        <v>144.85608341284475</v>
      </c>
      <c r="R110" s="90">
        <f>'NEW Summary 1990-2022 GHG'!R31-'NON-ETS &amp; ETS'!R31</f>
        <v>129.39220551562343</v>
      </c>
      <c r="S110" s="90">
        <f>'NEW Summary 1990-2022 GHG'!S31-'NON-ETS &amp; ETS'!S31</f>
        <v>120.66723161316608</v>
      </c>
      <c r="T110" s="90">
        <f>'NEW Summary 1990-2022 GHG'!T31-'NON-ETS &amp; ETS'!T31</f>
        <v>103.58890081656772</v>
      </c>
      <c r="U110" s="90">
        <f>'NEW Summary 1990-2022 GHG'!U31-'NON-ETS &amp; ETS'!U31</f>
        <v>96.859496755999345</v>
      </c>
      <c r="V110" s="90">
        <f>'NEW Summary 1990-2022 GHG'!V31-'NON-ETS &amp; ETS'!V31</f>
        <v>76.13402775896985</v>
      </c>
      <c r="W110" s="90">
        <f>'NEW Summary 1990-2022 GHG'!W31-'NON-ETS &amp; ETS'!W31</f>
        <v>63.062334421648423</v>
      </c>
      <c r="X110" s="90">
        <f>'NEW Summary 1990-2022 GHG'!X31-'NON-ETS &amp; ETS'!X31</f>
        <v>69.810792636750492</v>
      </c>
      <c r="Y110" s="90">
        <f>'NEW Summary 1990-2022 GHG'!Y31-'NON-ETS &amp; ETS'!Y31</f>
        <v>77.680430687682218</v>
      </c>
      <c r="Z110" s="90">
        <f>'NEW Summary 1990-2022 GHG'!Z31-'NON-ETS &amp; ETS'!Z31</f>
        <v>74.014066691240913</v>
      </c>
      <c r="AA110" s="90">
        <f>'NEW Summary 1990-2022 GHG'!AA31-'NON-ETS &amp; ETS'!AA31</f>
        <v>65.071496520437094</v>
      </c>
      <c r="AB110" s="90">
        <f>'NEW Summary 1990-2022 GHG'!AB31-'NON-ETS &amp; ETS'!AB31</f>
        <v>59.75217083200944</v>
      </c>
      <c r="AC110" s="90">
        <f>'NEW Summary 1990-2022 GHG'!AC31-'NON-ETS &amp; ETS'!AC31</f>
        <v>70.755959493978764</v>
      </c>
      <c r="AD110" s="90">
        <f>'NEW Summary 1990-2022 GHG'!AD31-'NON-ETS &amp; ETS'!AD31</f>
        <v>84.456069343585312</v>
      </c>
      <c r="AE110" s="90">
        <f>'NEW Summary 1990-2022 GHG'!AE31-'NON-ETS &amp; ETS'!AE31</f>
        <v>72.920534723770871</v>
      </c>
      <c r="AF110" s="90">
        <f>'NEW Summary 1990-2022 GHG'!AF31-'NON-ETS &amp; ETS'!AF31</f>
        <v>59.439864209311182</v>
      </c>
      <c r="AG110" s="90">
        <f>'NEW Summary 1990-2022 GHG'!AG31-'NON-ETS &amp; ETS'!AG31</f>
        <v>58.155267126107894</v>
      </c>
      <c r="AH110" s="90">
        <f>'NEW Summary 1990-2022 GHG'!AH31-'NON-ETS &amp; ETS'!AH31</f>
        <v>53.577660351936274</v>
      </c>
      <c r="AI110" s="72"/>
      <c r="AJ110" s="91">
        <f t="shared" si="16"/>
        <v>-7.8713537060112235E-2</v>
      </c>
      <c r="AL110" s="91">
        <f t="shared" si="11"/>
        <v>-0.63013178950007831</v>
      </c>
    </row>
    <row r="111" spans="1:38" x14ac:dyDescent="0.25">
      <c r="A111" s="78" t="s">
        <v>40</v>
      </c>
      <c r="B111" s="71">
        <f t="shared" ref="B111:AB111" si="19">SUM(B112:B115)</f>
        <v>1709.2379654880638</v>
      </c>
      <c r="C111" s="71">
        <f t="shared" si="19"/>
        <v>1799.7259717319207</v>
      </c>
      <c r="D111" s="71">
        <f t="shared" si="19"/>
        <v>1872.6110167758227</v>
      </c>
      <c r="E111" s="71">
        <f t="shared" si="19"/>
        <v>1928.635396083811</v>
      </c>
      <c r="F111" s="71">
        <f t="shared" si="19"/>
        <v>1978.8855789392078</v>
      </c>
      <c r="G111" s="71">
        <f t="shared" si="19"/>
        <v>2019.7605435458233</v>
      </c>
      <c r="H111" s="71">
        <f t="shared" si="19"/>
        <v>1884.4631560740484</v>
      </c>
      <c r="I111" s="71">
        <f t="shared" si="19"/>
        <v>1577.0810241243623</v>
      </c>
      <c r="J111" s="71">
        <f t="shared" si="19"/>
        <v>1626.6955525074786</v>
      </c>
      <c r="K111" s="71">
        <f t="shared" si="19"/>
        <v>1630.862038641108</v>
      </c>
      <c r="L111" s="71">
        <f t="shared" si="19"/>
        <v>1643.3846087690049</v>
      </c>
      <c r="M111" s="71">
        <f t="shared" si="19"/>
        <v>1766.9683856870142</v>
      </c>
      <c r="N111" s="71">
        <f t="shared" si="19"/>
        <v>1880.9796934493604</v>
      </c>
      <c r="O111" s="71">
        <f t="shared" si="19"/>
        <v>1935.8855277009457</v>
      </c>
      <c r="P111" s="71">
        <f t="shared" si="19"/>
        <v>1656.8076141371562</v>
      </c>
      <c r="Q111" s="71">
        <f t="shared" si="19"/>
        <v>1454.3859555712822</v>
      </c>
      <c r="R111" s="71">
        <f t="shared" si="19"/>
        <v>1489.1756863909459</v>
      </c>
      <c r="S111" s="71">
        <f t="shared" si="19"/>
        <v>962.50444312206935</v>
      </c>
      <c r="T111" s="71">
        <f t="shared" si="19"/>
        <v>800.35568468212944</v>
      </c>
      <c r="U111" s="71">
        <f t="shared" si="19"/>
        <v>603.97531053018679</v>
      </c>
      <c r="V111" s="71">
        <f t="shared" si="19"/>
        <v>588.87485750317603</v>
      </c>
      <c r="W111" s="71">
        <f t="shared" si="19"/>
        <v>683.73014228332477</v>
      </c>
      <c r="X111" s="71">
        <f t="shared" si="19"/>
        <v>589.55731219352106</v>
      </c>
      <c r="Y111" s="71">
        <f t="shared" si="19"/>
        <v>755.05926000677346</v>
      </c>
      <c r="Z111" s="71">
        <f t="shared" si="19"/>
        <v>949.24604207902996</v>
      </c>
      <c r="AA111" s="71">
        <f t="shared" si="19"/>
        <v>1020.4334171320365</v>
      </c>
      <c r="AB111" s="71">
        <f t="shared" si="19"/>
        <v>1015.8910712325211</v>
      </c>
      <c r="AC111" s="71">
        <f t="shared" ref="AC111:AH111" si="20">SUM(AC112:AC115)</f>
        <v>978.97236829745566</v>
      </c>
      <c r="AD111" s="71">
        <f t="shared" si="20"/>
        <v>933.27633836206337</v>
      </c>
      <c r="AE111" s="71">
        <f t="shared" si="20"/>
        <v>897.94477080357126</v>
      </c>
      <c r="AF111" s="71">
        <f t="shared" si="20"/>
        <v>877.82917271978442</v>
      </c>
      <c r="AG111" s="71">
        <f t="shared" si="20"/>
        <v>826.49721146997922</v>
      </c>
      <c r="AH111" s="71">
        <f t="shared" si="20"/>
        <v>867.38600855034611</v>
      </c>
      <c r="AI111" s="72"/>
      <c r="AJ111" s="73">
        <f t="shared" si="16"/>
        <v>4.9472395687389543E-2</v>
      </c>
      <c r="AL111" s="73">
        <f t="shared" si="11"/>
        <v>-0.40360672129177899</v>
      </c>
    </row>
    <row r="112" spans="1:38" outlineLevel="1" x14ac:dyDescent="0.25">
      <c r="A112" s="74" t="s">
        <v>41</v>
      </c>
      <c r="B112" s="90">
        <f>'NEW Summary 1990-2022 GHG'!B33-'NON-ETS &amp; ETS'!B33</f>
        <v>1476.2440052032955</v>
      </c>
      <c r="C112" s="90">
        <f>'NEW Summary 1990-2022 GHG'!C33-'NON-ETS &amp; ETS'!C33</f>
        <v>1566.4053883747692</v>
      </c>
      <c r="D112" s="90">
        <f>'NEW Summary 1990-2022 GHG'!D33-'NON-ETS &amp; ETS'!D33</f>
        <v>1636.804891871742</v>
      </c>
      <c r="E112" s="90">
        <f>'NEW Summary 1990-2022 GHG'!E33-'NON-ETS &amp; ETS'!E33</f>
        <v>1691.858702032943</v>
      </c>
      <c r="F112" s="90">
        <f>'NEW Summary 1990-2022 GHG'!F33-'NON-ETS &amp; ETS'!F33</f>
        <v>1742.7939278700369</v>
      </c>
      <c r="G112" s="90">
        <f>'NEW Summary 1990-2022 GHG'!G33-'NON-ETS &amp; ETS'!G33</f>
        <v>1783.8901811031583</v>
      </c>
      <c r="H112" s="90">
        <f>'NEW Summary 1990-2022 GHG'!H33-'NON-ETS &amp; ETS'!H33</f>
        <v>1648.4939639728798</v>
      </c>
      <c r="I112" s="90">
        <f>'NEW Summary 1990-2022 GHG'!I33-'NON-ETS &amp; ETS'!I33</f>
        <v>1358.2515075538263</v>
      </c>
      <c r="J112" s="90">
        <f>'NEW Summary 1990-2022 GHG'!J33-'NON-ETS &amp; ETS'!J33</f>
        <v>1415.0371160350153</v>
      </c>
      <c r="K112" s="90">
        <f>'NEW Summary 1990-2022 GHG'!K33-'NON-ETS &amp; ETS'!K33</f>
        <v>1412.6418846823149</v>
      </c>
      <c r="L112" s="90">
        <f>'NEW Summary 1990-2022 GHG'!L33-'NON-ETS &amp; ETS'!L33</f>
        <v>1420.3433841632723</v>
      </c>
      <c r="M112" s="90">
        <f>'NEW Summary 1990-2022 GHG'!M33-'NON-ETS &amp; ETS'!M33</f>
        <v>1528.2075427926054</v>
      </c>
      <c r="N112" s="90">
        <f>'NEW Summary 1990-2022 GHG'!N33-'NON-ETS &amp; ETS'!N33</f>
        <v>1610.1605965103295</v>
      </c>
      <c r="O112" s="90">
        <f>'NEW Summary 1990-2022 GHG'!O33-'NON-ETS &amp; ETS'!O33</f>
        <v>1631.9913947418349</v>
      </c>
      <c r="P112" s="90">
        <f>'NEW Summary 1990-2022 GHG'!P33-'NON-ETS &amp; ETS'!P33</f>
        <v>1340.5454230073749</v>
      </c>
      <c r="Q112" s="90">
        <f>'NEW Summary 1990-2022 GHG'!Q33-'NON-ETS &amp; ETS'!Q33</f>
        <v>1139.9008157076041</v>
      </c>
      <c r="R112" s="90">
        <f>'NEW Summary 1990-2022 GHG'!R33-'NON-ETS &amp; ETS'!R33</f>
        <v>1191.3427119488674</v>
      </c>
      <c r="S112" s="90">
        <f>'NEW Summary 1990-2022 GHG'!S33-'NON-ETS &amp; ETS'!S33</f>
        <v>709.15973069248855</v>
      </c>
      <c r="T112" s="90">
        <f>'NEW Summary 1990-2022 GHG'!T33-'NON-ETS &amp; ETS'!T33</f>
        <v>541.10970781237779</v>
      </c>
      <c r="U112" s="90">
        <f>'NEW Summary 1990-2022 GHG'!U33-'NON-ETS &amp; ETS'!U33</f>
        <v>342.34383782634109</v>
      </c>
      <c r="V112" s="90">
        <f>'NEW Summary 1990-2022 GHG'!V33-'NON-ETS &amp; ETS'!V33</f>
        <v>336.72052701883962</v>
      </c>
      <c r="W112" s="90">
        <f>'NEW Summary 1990-2022 GHG'!W33-'NON-ETS &amp; ETS'!W33</f>
        <v>450.18350022271824</v>
      </c>
      <c r="X112" s="90">
        <f>'NEW Summary 1990-2022 GHG'!X33-'NON-ETS &amp; ETS'!X33</f>
        <v>356.6509759445176</v>
      </c>
      <c r="Y112" s="90">
        <f>'NEW Summary 1990-2022 GHG'!Y33-'NON-ETS &amp; ETS'!Y33</f>
        <v>525.47088927375569</v>
      </c>
      <c r="Z112" s="90">
        <f>'NEW Summary 1990-2022 GHG'!Z33-'NON-ETS &amp; ETS'!Z33</f>
        <v>721.72063474715696</v>
      </c>
      <c r="AA112" s="90">
        <f>'NEW Summary 1990-2022 GHG'!AA33-'NON-ETS &amp; ETS'!AA33</f>
        <v>792.537952568744</v>
      </c>
      <c r="AB112" s="90">
        <f>'NEW Summary 1990-2022 GHG'!AB33-'NON-ETS &amp; ETS'!AB33</f>
        <v>803.18733060244085</v>
      </c>
      <c r="AC112" s="90">
        <f>'NEW Summary 1990-2022 GHG'!AC33-'NON-ETS &amp; ETS'!AC33</f>
        <v>756.02578439837566</v>
      </c>
      <c r="AD112" s="90">
        <f>'NEW Summary 1990-2022 GHG'!AD33-'NON-ETS &amp; ETS'!AD33</f>
        <v>713.96760321026545</v>
      </c>
      <c r="AE112" s="90">
        <f>'NEW Summary 1990-2022 GHG'!AE33-'NON-ETS &amp; ETS'!AE33</f>
        <v>664.63308625081095</v>
      </c>
      <c r="AF112" s="90">
        <f>'NEW Summary 1990-2022 GHG'!AF33-'NON-ETS &amp; ETS'!AF33</f>
        <v>643.7723715185648</v>
      </c>
      <c r="AG112" s="90">
        <f>'NEW Summary 1990-2022 GHG'!AG33-'NON-ETS &amp; ETS'!AG33</f>
        <v>586.32754333423713</v>
      </c>
      <c r="AH112" s="90">
        <f>'NEW Summary 1990-2022 GHG'!AH33-'NON-ETS &amp; ETS'!AH33</f>
        <v>627.81155731936576</v>
      </c>
      <c r="AI112" s="72"/>
      <c r="AJ112" s="91">
        <f t="shared" si="16"/>
        <v>7.0752285913814869E-2</v>
      </c>
      <c r="AL112" s="91">
        <f t="shared" si="11"/>
        <v>-0.44924018943731886</v>
      </c>
    </row>
    <row r="113" spans="1:38" outlineLevel="1" x14ac:dyDescent="0.25">
      <c r="A113" s="74" t="s">
        <v>42</v>
      </c>
      <c r="B113" s="90">
        <f>'NEW Summary 1990-2022 GHG'!B34-'NON-ETS &amp; ETS'!B34</f>
        <v>0</v>
      </c>
      <c r="C113" s="90">
        <f>'NEW Summary 1990-2022 GHG'!C34-'NON-ETS &amp; ETS'!C34</f>
        <v>0</v>
      </c>
      <c r="D113" s="90">
        <f>'NEW Summary 1990-2022 GHG'!D34-'NON-ETS &amp; ETS'!D34</f>
        <v>0</v>
      </c>
      <c r="E113" s="90">
        <f>'NEW Summary 1990-2022 GHG'!E34-'NON-ETS &amp; ETS'!E34</f>
        <v>0</v>
      </c>
      <c r="F113" s="90">
        <f>'NEW Summary 1990-2022 GHG'!F34-'NON-ETS &amp; ETS'!F34</f>
        <v>0</v>
      </c>
      <c r="G113" s="90">
        <f>'NEW Summary 1990-2022 GHG'!G34-'NON-ETS &amp; ETS'!G34</f>
        <v>0</v>
      </c>
      <c r="H113" s="90">
        <f>'NEW Summary 1990-2022 GHG'!H34-'NON-ETS &amp; ETS'!H34</f>
        <v>0</v>
      </c>
      <c r="I113" s="90">
        <f>'NEW Summary 1990-2022 GHG'!I34-'NON-ETS &amp; ETS'!I34</f>
        <v>0</v>
      </c>
      <c r="J113" s="90">
        <f>'NEW Summary 1990-2022 GHG'!J34-'NON-ETS &amp; ETS'!J34</f>
        <v>0</v>
      </c>
      <c r="K113" s="90">
        <f>'NEW Summary 1990-2022 GHG'!K34-'NON-ETS &amp; ETS'!K34</f>
        <v>0</v>
      </c>
      <c r="L113" s="90">
        <f>'NEW Summary 1990-2022 GHG'!L34-'NON-ETS &amp; ETS'!L34</f>
        <v>0</v>
      </c>
      <c r="M113" s="90">
        <f>'NEW Summary 1990-2022 GHG'!M34-'NON-ETS &amp; ETS'!M34</f>
        <v>3.9041147999999999</v>
      </c>
      <c r="N113" s="90">
        <f>'NEW Summary 1990-2022 GHG'!N34-'NON-ETS &amp; ETS'!N34</f>
        <v>5.9726827999999994</v>
      </c>
      <c r="O113" s="90">
        <f>'NEW Summary 1990-2022 GHG'!O34-'NON-ETS &amp; ETS'!O34</f>
        <v>8.3072848000000015</v>
      </c>
      <c r="P113" s="90">
        <f>'NEW Summary 1990-2022 GHG'!P34-'NON-ETS &amp; ETS'!P34</f>
        <v>34.960379600000003</v>
      </c>
      <c r="Q113" s="90">
        <f>'NEW Summary 1990-2022 GHG'!Q34-'NON-ETS &amp; ETS'!Q34</f>
        <v>47.649235599999997</v>
      </c>
      <c r="R113" s="90">
        <f>'NEW Summary 1990-2022 GHG'!R34-'NON-ETS &amp; ETS'!R34</f>
        <v>38.1917708</v>
      </c>
      <c r="S113" s="90">
        <f>'NEW Summary 1990-2022 GHG'!S34-'NON-ETS &amp; ETS'!S34</f>
        <v>37.751190399999999</v>
      </c>
      <c r="T113" s="90">
        <f>'NEW Summary 1990-2022 GHG'!T34-'NON-ETS &amp; ETS'!T34</f>
        <v>49.80138920000001</v>
      </c>
      <c r="U113" s="90">
        <f>'NEW Summary 1990-2022 GHG'!U34-'NON-ETS &amp; ETS'!U34</f>
        <v>49.124275600000004</v>
      </c>
      <c r="V113" s="90">
        <f>'NEW Summary 1990-2022 GHG'!V34-'NON-ETS &amp; ETS'!V34</f>
        <v>50.026312400000002</v>
      </c>
      <c r="W113" s="90">
        <f>'NEW Summary 1990-2022 GHG'!W34-'NON-ETS &amp; ETS'!W34</f>
        <v>49.850344800000009</v>
      </c>
      <c r="X113" s="90">
        <f>'NEW Summary 1990-2022 GHG'!X34-'NON-ETS &amp; ETS'!X34</f>
        <v>45.3094988</v>
      </c>
      <c r="Y113" s="90">
        <f>'NEW Summary 1990-2022 GHG'!Y34-'NON-ETS &amp; ETS'!Y34</f>
        <v>45.739387999999998</v>
      </c>
      <c r="Z113" s="90">
        <f>'NEW Summary 1990-2022 GHG'!Z34-'NON-ETS &amp; ETS'!Z34</f>
        <v>42.4878316</v>
      </c>
      <c r="AA113" s="90">
        <f>'NEW Summary 1990-2022 GHG'!AA34-'NON-ETS &amp; ETS'!AA34</f>
        <v>41.596695200000006</v>
      </c>
      <c r="AB113" s="90">
        <f>'NEW Summary 1990-2022 GHG'!AB34-'NON-ETS &amp; ETS'!AB34</f>
        <v>40.990482400000005</v>
      </c>
      <c r="AC113" s="90">
        <f>'NEW Summary 1990-2022 GHG'!AC34-'NON-ETS &amp; ETS'!AC34</f>
        <v>46.863633920362403</v>
      </c>
      <c r="AD113" s="90">
        <f>'NEW Summary 1990-2022 GHG'!AD34-'NON-ETS &amp; ETS'!AD34</f>
        <v>45.793105543440078</v>
      </c>
      <c r="AE113" s="90">
        <f>'NEW Summary 1990-2022 GHG'!AE34-'NON-ETS &amp; ETS'!AE34</f>
        <v>49.370679257317327</v>
      </c>
      <c r="AF113" s="90">
        <f>'NEW Summary 1990-2022 GHG'!AF34-'NON-ETS &amp; ETS'!AF34</f>
        <v>48.144307363679999</v>
      </c>
      <c r="AG113" s="90">
        <f>'NEW Summary 1990-2022 GHG'!AG34-'NON-ETS &amp; ETS'!AG34</f>
        <v>49.453576552944028</v>
      </c>
      <c r="AH113" s="90">
        <f>'NEW Summary 1990-2022 GHG'!AH34-'NON-ETS &amp; ETS'!AH34</f>
        <v>50.328869826464157</v>
      </c>
      <c r="AI113" s="72"/>
      <c r="AJ113" s="91">
        <f t="shared" si="16"/>
        <v>1.769929162925267E-2</v>
      </c>
      <c r="AL113" s="91">
        <f t="shared" si="11"/>
        <v>5.6236667655255305E-2</v>
      </c>
    </row>
    <row r="114" spans="1:38" outlineLevel="1" x14ac:dyDescent="0.25">
      <c r="A114" s="74" t="s">
        <v>43</v>
      </c>
      <c r="B114" s="90">
        <f>'NEW Summary 1990-2022 GHG'!B35-'NON-ETS &amp; ETS'!B35</f>
        <v>97.740765061882584</v>
      </c>
      <c r="C114" s="90">
        <f>'NEW Summary 1990-2022 GHG'!C35-'NON-ETS &amp; ETS'!C35</f>
        <v>97.88913255185517</v>
      </c>
      <c r="D114" s="90">
        <f>'NEW Summary 1990-2022 GHG'!D35-'NON-ETS &amp; ETS'!D35</f>
        <v>98.674091582228982</v>
      </c>
      <c r="E114" s="90">
        <f>'NEW Summary 1990-2022 GHG'!E35-'NON-ETS &amp; ETS'!E35</f>
        <v>99.486071387791299</v>
      </c>
      <c r="F114" s="90">
        <f>'NEW Summary 1990-2022 GHG'!F35-'NON-ETS &amp; ETS'!F35</f>
        <v>100.14640441176329</v>
      </c>
      <c r="G114" s="90">
        <f>'NEW Summary 1990-2022 GHG'!G35-'NON-ETS &amp; ETS'!G35</f>
        <v>100.61466015448265</v>
      </c>
      <c r="H114" s="90">
        <f>'NEW Summary 1990-2022 GHG'!H35-'NON-ETS &amp; ETS'!H35</f>
        <v>100.63183666576825</v>
      </c>
      <c r="I114" s="90">
        <f>'NEW Summary 1990-2022 GHG'!I35-'NON-ETS &amp; ETS'!I35</f>
        <v>84.748430635606638</v>
      </c>
      <c r="J114" s="90">
        <f>'NEW Summary 1990-2022 GHG'!J35-'NON-ETS &amp; ETS'!J35</f>
        <v>66.715771321119618</v>
      </c>
      <c r="K114" s="90">
        <f>'NEW Summary 1990-2022 GHG'!K35-'NON-ETS &amp; ETS'!K35</f>
        <v>74.599152005657388</v>
      </c>
      <c r="L114" s="90">
        <f>'NEW Summary 1990-2022 GHG'!L35-'NON-ETS &amp; ETS'!L35</f>
        <v>79.602870990238046</v>
      </c>
      <c r="M114" s="90">
        <f>'NEW Summary 1990-2022 GHG'!M35-'NON-ETS &amp; ETS'!M35</f>
        <v>88.811286706276093</v>
      </c>
      <c r="N114" s="90">
        <f>'NEW Summary 1990-2022 GHG'!N35-'NON-ETS &amp; ETS'!N35</f>
        <v>115.03357663120156</v>
      </c>
      <c r="O114" s="90">
        <f>'NEW Summary 1990-2022 GHG'!O35-'NON-ETS &amp; ETS'!O35</f>
        <v>162.09788443672096</v>
      </c>
      <c r="P114" s="90">
        <f>'NEW Summary 1990-2022 GHG'!P35-'NON-ETS &amp; ETS'!P35</f>
        <v>149.46809786056204</v>
      </c>
      <c r="Q114" s="90">
        <f>'NEW Summary 1990-2022 GHG'!Q35-'NON-ETS &amp; ETS'!Q35</f>
        <v>132.57234476718932</v>
      </c>
      <c r="R114" s="90">
        <f>'NEW Summary 1990-2022 GHG'!R35-'NON-ETS &amp; ETS'!R35</f>
        <v>130.19005777336207</v>
      </c>
      <c r="S114" s="90">
        <f>'NEW Summary 1990-2022 GHG'!S35-'NON-ETS &amp; ETS'!S35</f>
        <v>83.934111990741073</v>
      </c>
      <c r="T114" s="90">
        <f>'NEW Summary 1990-2022 GHG'!T35-'NON-ETS &amp; ETS'!T35</f>
        <v>69.02380495828794</v>
      </c>
      <c r="U114" s="90">
        <f>'NEW Summary 1990-2022 GHG'!U35-'NON-ETS &amp; ETS'!U35</f>
        <v>70.514412189651139</v>
      </c>
      <c r="V114" s="90">
        <f>'NEW Summary 1990-2022 GHG'!V35-'NON-ETS &amp; ETS'!V35</f>
        <v>62.072527439734159</v>
      </c>
      <c r="W114" s="90">
        <f>'NEW Summary 1990-2022 GHG'!W35-'NON-ETS &amp; ETS'!W35</f>
        <v>45.013958102736098</v>
      </c>
      <c r="X114" s="90">
        <f>'NEW Summary 1990-2022 GHG'!X35-'NON-ETS &amp; ETS'!X35</f>
        <v>48.286182233922162</v>
      </c>
      <c r="Y114" s="90">
        <f>'NEW Summary 1990-2022 GHG'!Y35-'NON-ETS &amp; ETS'!Y35</f>
        <v>45.127691648505646</v>
      </c>
      <c r="Z114" s="90">
        <f>'NEW Summary 1990-2022 GHG'!Z35-'NON-ETS &amp; ETS'!Z35</f>
        <v>41.651772593635819</v>
      </c>
      <c r="AA114" s="90">
        <f>'NEW Summary 1990-2022 GHG'!AA35-'NON-ETS &amp; ETS'!AA35</f>
        <v>42.393890563800774</v>
      </c>
      <c r="AB114" s="90">
        <f>'NEW Summary 1990-2022 GHG'!AB35-'NON-ETS &amp; ETS'!AB35</f>
        <v>25.030907769237675</v>
      </c>
      <c r="AC114" s="90">
        <f>'NEW Summary 1990-2022 GHG'!AC35-'NON-ETS &amp; ETS'!AC35</f>
        <v>27.449305898653076</v>
      </c>
      <c r="AD114" s="90">
        <f>'NEW Summary 1990-2022 GHG'!AD35-'NON-ETS &amp; ETS'!AD35</f>
        <v>23.899295638180405</v>
      </c>
      <c r="AE114" s="90">
        <f>'NEW Summary 1990-2022 GHG'!AE35-'NON-ETS &amp; ETS'!AE35</f>
        <v>32.524203919874395</v>
      </c>
      <c r="AF114" s="90">
        <f>'NEW Summary 1990-2022 GHG'!AF35-'NON-ETS &amp; ETS'!AF35</f>
        <v>31.188413817965916</v>
      </c>
      <c r="AG114" s="90">
        <f>'NEW Summary 1990-2022 GHG'!AG35-'NON-ETS &amp; ETS'!AG35</f>
        <v>34.718072629870321</v>
      </c>
      <c r="AH114" s="90">
        <f>'NEW Summary 1990-2022 GHG'!AH35-'NON-ETS &amp; ETS'!AH35</f>
        <v>33.005470079604947</v>
      </c>
      <c r="AI114" s="72"/>
      <c r="AJ114" s="91">
        <f t="shared" si="16"/>
        <v>-4.9328848652499931E-2</v>
      </c>
      <c r="AL114" s="91">
        <f t="shared" si="11"/>
        <v>-0.75103804539652708</v>
      </c>
    </row>
    <row r="115" spans="1:38" outlineLevel="1" x14ac:dyDescent="0.25">
      <c r="A115" s="74" t="s">
        <v>44</v>
      </c>
      <c r="B115" s="90">
        <f>'NEW Summary 1990-2022 GHG'!B36-'NON-ETS &amp; ETS'!B36</f>
        <v>135.25319522288586</v>
      </c>
      <c r="C115" s="90">
        <f>'NEW Summary 1990-2022 GHG'!C36-'NON-ETS &amp; ETS'!C36</f>
        <v>135.43145080529615</v>
      </c>
      <c r="D115" s="90">
        <f>'NEW Summary 1990-2022 GHG'!D36-'NON-ETS &amp; ETS'!D36</f>
        <v>137.13203332185168</v>
      </c>
      <c r="E115" s="90">
        <f>'NEW Summary 1990-2022 GHG'!E36-'NON-ETS &amp; ETS'!E36</f>
        <v>137.29062266307653</v>
      </c>
      <c r="F115" s="90">
        <f>'NEW Summary 1990-2022 GHG'!F36-'NON-ETS &amp; ETS'!F36</f>
        <v>135.94524665740758</v>
      </c>
      <c r="G115" s="90">
        <f>'NEW Summary 1990-2022 GHG'!G36-'NON-ETS &amp; ETS'!G36</f>
        <v>135.25570228818248</v>
      </c>
      <c r="H115" s="90">
        <f>'NEW Summary 1990-2022 GHG'!H36-'NON-ETS &amp; ETS'!H36</f>
        <v>135.33735543540018</v>
      </c>
      <c r="I115" s="90">
        <f>'NEW Summary 1990-2022 GHG'!I36-'NON-ETS &amp; ETS'!I36</f>
        <v>134.08108593492943</v>
      </c>
      <c r="J115" s="90">
        <f>'NEW Summary 1990-2022 GHG'!J36-'NON-ETS &amp; ETS'!J36</f>
        <v>144.94266515134387</v>
      </c>
      <c r="K115" s="90">
        <f>'NEW Summary 1990-2022 GHG'!K36-'NON-ETS &amp; ETS'!K36</f>
        <v>143.62100195313579</v>
      </c>
      <c r="L115" s="90">
        <f>'NEW Summary 1990-2022 GHG'!L36-'NON-ETS &amp; ETS'!L36</f>
        <v>143.43835361549452</v>
      </c>
      <c r="M115" s="90">
        <f>'NEW Summary 1990-2022 GHG'!M36-'NON-ETS &amp; ETS'!M36</f>
        <v>146.04544138813282</v>
      </c>
      <c r="N115" s="90">
        <f>'NEW Summary 1990-2022 GHG'!N36-'NON-ETS &amp; ETS'!N36</f>
        <v>149.81283750782927</v>
      </c>
      <c r="O115" s="90">
        <f>'NEW Summary 1990-2022 GHG'!O36-'NON-ETS &amp; ETS'!O36</f>
        <v>133.48896372238977</v>
      </c>
      <c r="P115" s="90">
        <f>'NEW Summary 1990-2022 GHG'!P36-'NON-ETS &amp; ETS'!P36</f>
        <v>131.83371366921926</v>
      </c>
      <c r="Q115" s="90">
        <f>'NEW Summary 1990-2022 GHG'!Q36-'NON-ETS &amp; ETS'!Q36</f>
        <v>134.26355949648877</v>
      </c>
      <c r="R115" s="90">
        <f>'NEW Summary 1990-2022 GHG'!R36-'NON-ETS &amp; ETS'!R36</f>
        <v>129.45114586871648</v>
      </c>
      <c r="S115" s="90">
        <f>'NEW Summary 1990-2022 GHG'!S36-'NON-ETS &amp; ETS'!S36</f>
        <v>131.6594100388397</v>
      </c>
      <c r="T115" s="90">
        <f>'NEW Summary 1990-2022 GHG'!T36-'NON-ETS &amp; ETS'!T36</f>
        <v>140.4207827114636</v>
      </c>
      <c r="U115" s="90">
        <f>'NEW Summary 1990-2022 GHG'!U36-'NON-ETS &amp; ETS'!U36</f>
        <v>141.99278491419452</v>
      </c>
      <c r="V115" s="90">
        <f>'NEW Summary 1990-2022 GHG'!V36-'NON-ETS &amp; ETS'!V36</f>
        <v>140.05549064460226</v>
      </c>
      <c r="W115" s="90">
        <f>'NEW Summary 1990-2022 GHG'!W36-'NON-ETS &amp; ETS'!W36</f>
        <v>138.68233915787044</v>
      </c>
      <c r="X115" s="90">
        <f>'NEW Summary 1990-2022 GHG'!X36-'NON-ETS &amp; ETS'!X36</f>
        <v>139.31065521508137</v>
      </c>
      <c r="Y115" s="90">
        <f>'NEW Summary 1990-2022 GHG'!Y36-'NON-ETS &amp; ETS'!Y36</f>
        <v>138.72129108451219</v>
      </c>
      <c r="Z115" s="90">
        <f>'NEW Summary 1990-2022 GHG'!Z36-'NON-ETS &amp; ETS'!Z36</f>
        <v>143.38580313823721</v>
      </c>
      <c r="AA115" s="90">
        <f>'NEW Summary 1990-2022 GHG'!AA36-'NON-ETS &amp; ETS'!AA36</f>
        <v>143.90487879949171</v>
      </c>
      <c r="AB115" s="90">
        <f>'NEW Summary 1990-2022 GHG'!AB36-'NON-ETS &amp; ETS'!AB36</f>
        <v>146.68235046084251</v>
      </c>
      <c r="AC115" s="90">
        <f>'NEW Summary 1990-2022 GHG'!AC36-'NON-ETS &amp; ETS'!AC36</f>
        <v>148.63364408006458</v>
      </c>
      <c r="AD115" s="90">
        <f>'NEW Summary 1990-2022 GHG'!AD36-'NON-ETS &amp; ETS'!AD36</f>
        <v>149.61633397017732</v>
      </c>
      <c r="AE115" s="90">
        <f>'NEW Summary 1990-2022 GHG'!AE36-'NON-ETS &amp; ETS'!AE36</f>
        <v>151.41680137556864</v>
      </c>
      <c r="AF115" s="90">
        <f>'NEW Summary 1990-2022 GHG'!AF36-'NON-ETS &amp; ETS'!AF36</f>
        <v>154.72408001957368</v>
      </c>
      <c r="AG115" s="90">
        <f>'NEW Summary 1990-2022 GHG'!AG36-'NON-ETS &amp; ETS'!AG36</f>
        <v>155.99801895292779</v>
      </c>
      <c r="AH115" s="90">
        <f>'NEW Summary 1990-2022 GHG'!AH36-'NON-ETS &amp; ETS'!AH36</f>
        <v>156.24011132491125</v>
      </c>
      <c r="AI115" s="72"/>
      <c r="AJ115" s="91">
        <f t="shared" si="16"/>
        <v>1.551893886912189E-3</v>
      </c>
      <c r="AL115" s="91">
        <f t="shared" si="11"/>
        <v>0.16368217788086584</v>
      </c>
    </row>
    <row r="116" spans="1:38" x14ac:dyDescent="0.25"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92"/>
      <c r="AL116" s="92"/>
    </row>
    <row r="117" spans="1:38" x14ac:dyDescent="0.25">
      <c r="A117" s="85" t="s">
        <v>61</v>
      </c>
      <c r="B117" s="86">
        <f>'NEW Summary 1990-2022 GHG'!B47-'NON-ETS &amp; ETS'!B47</f>
        <v>55643.573473481534</v>
      </c>
      <c r="C117" s="86">
        <f>'NEW Summary 1990-2022 GHG'!C47-'NON-ETS &amp; ETS'!C47</f>
        <v>56554.182528888952</v>
      </c>
      <c r="D117" s="86">
        <f>'NEW Summary 1990-2022 GHG'!D47-'NON-ETS &amp; ETS'!D47</f>
        <v>56590.247643841714</v>
      </c>
      <c r="E117" s="86">
        <f>'NEW Summary 1990-2022 GHG'!E47-'NON-ETS &amp; ETS'!E47</f>
        <v>57187.491460916848</v>
      </c>
      <c r="F117" s="86">
        <f>'NEW Summary 1990-2022 GHG'!F47-'NON-ETS &amp; ETS'!F47</f>
        <v>58594.067774644893</v>
      </c>
      <c r="G117" s="86">
        <f>'NEW Summary 1990-2022 GHG'!G47-'NON-ETS &amp; ETS'!G47</f>
        <v>60080.960893569092</v>
      </c>
      <c r="H117" s="86">
        <f>'NEW Summary 1990-2022 GHG'!H47-'NON-ETS &amp; ETS'!H47</f>
        <v>62245.330611002413</v>
      </c>
      <c r="I117" s="86">
        <f>'NEW Summary 1990-2022 GHG'!I47-'NON-ETS &amp; ETS'!I47</f>
        <v>63683.745271323016</v>
      </c>
      <c r="J117" s="86">
        <f>'NEW Summary 1990-2022 GHG'!J47-'NON-ETS &amp; ETS'!J47</f>
        <v>66291.892260971901</v>
      </c>
      <c r="K117" s="86">
        <f>'NEW Summary 1990-2022 GHG'!K47-'NON-ETS &amp; ETS'!K47</f>
        <v>67523.656134696779</v>
      </c>
      <c r="L117" s="86">
        <f>'NEW Summary 1990-2022 GHG'!L47-'NON-ETS &amp; ETS'!L47</f>
        <v>69713.055662395927</v>
      </c>
      <c r="M117" s="86">
        <f>'NEW Summary 1990-2022 GHG'!M47-'NON-ETS &amp; ETS'!M47</f>
        <v>71814.233244019924</v>
      </c>
      <c r="N117" s="86">
        <f>'NEW Summary 1990-2022 GHG'!N47-'NON-ETS &amp; ETS'!N47</f>
        <v>69974.334212953196</v>
      </c>
      <c r="O117" s="86">
        <f>'NEW Summary 1990-2022 GHG'!O47-'NON-ETS &amp; ETS'!O47</f>
        <v>70467.310453147104</v>
      </c>
      <c r="P117" s="86">
        <f>'NEW Summary 1990-2022 GHG'!P47-'NON-ETS &amp; ETS'!P47</f>
        <v>69727.807041991269</v>
      </c>
      <c r="Q117" s="86">
        <f>'NEW Summary 1990-2022 GHG'!Q47-'NON-ETS &amp; ETS'!Q47</f>
        <v>49142.050568603678</v>
      </c>
      <c r="R117" s="86">
        <f>'NEW Summary 1990-2022 GHG'!R47-'NON-ETS &amp; ETS'!R47</f>
        <v>49329.430447086088</v>
      </c>
      <c r="S117" s="86">
        <f>'NEW Summary 1990-2022 GHG'!S47-'NON-ETS &amp; ETS'!S47</f>
        <v>48642.620177873607</v>
      </c>
      <c r="T117" s="86">
        <f>'NEW Summary 1990-2022 GHG'!T47-'NON-ETS &amp; ETS'!T47</f>
        <v>48965.530372243957</v>
      </c>
      <c r="U117" s="86">
        <f>'NEW Summary 1990-2022 GHG'!U47-'NON-ETS &amp; ETS'!U47</f>
        <v>46331.496706366932</v>
      </c>
      <c r="V117" s="86">
        <f>'NEW Summary 1990-2022 GHG'!V47-'NON-ETS &amp; ETS'!V47</f>
        <v>45703.021760264077</v>
      </c>
      <c r="W117" s="86">
        <f>'NEW Summary 1990-2022 GHG'!W47-'NON-ETS &amp; ETS'!W47</f>
        <v>43118.467614885543</v>
      </c>
      <c r="X117" s="86">
        <f>'NEW Summary 1990-2022 GHG'!X47-'NON-ETS &amp; ETS'!X47</f>
        <v>43105.040302740541</v>
      </c>
      <c r="Y117" s="86">
        <f>'NEW Summary 1990-2022 GHG'!Y47-'NON-ETS &amp; ETS'!Y47</f>
        <v>44011.746299095816</v>
      </c>
      <c r="Z117" s="86">
        <f>'NEW Summary 1990-2022 GHG'!Z47-'NON-ETS &amp; ETS'!Z47</f>
        <v>43240.042534317799</v>
      </c>
      <c r="AA117" s="86">
        <f>'NEW Summary 1990-2022 GHG'!AA47-'NON-ETS &amp; ETS'!AA47</f>
        <v>44860.022467673443</v>
      </c>
      <c r="AB117" s="86">
        <f>'NEW Summary 1990-2022 GHG'!AB47-'NON-ETS &amp; ETS'!AB47</f>
        <v>46214.544156402597</v>
      </c>
      <c r="AC117" s="86">
        <f>'NEW Summary 1990-2022 GHG'!AC47-'NON-ETS &amp; ETS'!AC47</f>
        <v>46462.868565724457</v>
      </c>
      <c r="AD117" s="86">
        <f>'NEW Summary 1990-2022 GHG'!AD47-'NON-ETS &amp; ETS'!AD47</f>
        <v>48132.148688468937</v>
      </c>
      <c r="AE117" s="86">
        <f>'NEW Summary 1990-2022 GHG'!AE47-'NON-ETS &amp; ETS'!AE47</f>
        <v>46903.140596203273</v>
      </c>
      <c r="AF117" s="86">
        <f>'NEW Summary 1990-2022 GHG'!AF47-'NON-ETS &amp; ETS'!AF47</f>
        <v>45635.161321963911</v>
      </c>
      <c r="AG117" s="86">
        <f>'NEW Summary 1990-2022 GHG'!AG47-'NON-ETS &amp; ETS'!AG47</f>
        <v>46618.109978232387</v>
      </c>
      <c r="AH117" s="86">
        <f>'NEW Summary 1990-2022 GHG'!AH47-'NON-ETS &amp; ETS'!AH47</f>
        <v>46080.931359095834</v>
      </c>
      <c r="AI117" s="87"/>
      <c r="AJ117" s="93">
        <f t="shared" ref="AJ117" si="21">(AH117-AG117)/AG117</f>
        <v>-1.1522960055381502E-2</v>
      </c>
      <c r="AK117" s="11">
        <f>(AH117-AA117)/AA117</f>
        <v>2.7215967007198642E-2</v>
      </c>
      <c r="AL117" s="73">
        <f>(AH117-Q117)/Q117</f>
        <v>-6.2291238849189579E-2</v>
      </c>
    </row>
    <row r="118" spans="1:38" x14ac:dyDescent="0.25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F01C2-6D71-4B37-8D2E-1D61CA612A92}">
  <sheetPr>
    <tabColor theme="1" tint="4.9989318521683403E-2"/>
  </sheetPr>
  <dimension ref="A1:AI67"/>
  <sheetViews>
    <sheetView tabSelected="1" zoomScale="75" zoomScaleNormal="75" workbookViewId="0">
      <pane ySplit="1" topLeftCell="A2" activePane="bottomLeft" state="frozen"/>
      <selection activeCell="Q15" sqref="Q15"/>
      <selection pane="bottomLeft" activeCell="AC48" sqref="AC48"/>
    </sheetView>
  </sheetViews>
  <sheetFormatPr defaultRowHeight="15" outlineLevelRow="1" x14ac:dyDescent="0.25"/>
  <cols>
    <col min="1" max="1" width="47.140625" style="44" customWidth="1"/>
    <col min="2" max="3" width="9.85546875" style="44" bestFit="1" customWidth="1"/>
    <col min="4" max="4" width="11" style="44" customWidth="1"/>
    <col min="5" max="5" width="10.5703125" style="44" bestFit="1" customWidth="1"/>
    <col min="6" max="6" width="9.85546875" style="44" bestFit="1" customWidth="1"/>
    <col min="7" max="14" width="5.85546875" style="44" bestFit="1" customWidth="1"/>
    <col min="15" max="15" width="4.28515625" style="44" customWidth="1"/>
    <col min="16" max="16" width="11" style="44" bestFit="1" customWidth="1"/>
    <col min="17" max="17" width="4.5703125" style="44" customWidth="1"/>
    <col min="18" max="18" width="10.5703125" style="44" bestFit="1" customWidth="1"/>
    <col min="19" max="19" width="8.85546875" style="44" bestFit="1" customWidth="1"/>
    <col min="20" max="20" width="3" style="118" customWidth="1"/>
    <col min="21" max="21" width="14.28515625" style="44" bestFit="1" customWidth="1"/>
    <col min="22" max="22" width="4.85546875" style="44" customWidth="1"/>
    <col min="23" max="23" width="14.140625" style="44" customWidth="1"/>
    <col min="24" max="24" width="3.85546875" style="44" customWidth="1"/>
    <col min="25" max="25" width="32.28515625" style="44" bestFit="1" customWidth="1"/>
    <col min="26" max="26" width="4.28515625" style="44" customWidth="1"/>
    <col min="27" max="27" width="6.28515625" style="44" bestFit="1" customWidth="1"/>
    <col min="28" max="28" width="7.7109375" style="44" customWidth="1"/>
    <col min="29" max="29" width="6.42578125" style="44" bestFit="1" customWidth="1"/>
    <col min="30" max="32" width="5.85546875" style="44" bestFit="1" customWidth="1"/>
    <col min="33" max="33" width="13.7109375" style="44" bestFit="1" customWidth="1"/>
    <col min="34" max="34" width="9.85546875" style="44" customWidth="1"/>
    <col min="35" max="16384" width="9.140625" style="44"/>
  </cols>
  <sheetData>
    <row r="1" spans="1:35" s="102" customFormat="1" ht="48.75" x14ac:dyDescent="0.35">
      <c r="A1" s="95"/>
      <c r="B1" s="96">
        <v>2018</v>
      </c>
      <c r="C1" s="97">
        <v>2019</v>
      </c>
      <c r="D1" s="96">
        <v>2020</v>
      </c>
      <c r="E1" s="97">
        <v>2021</v>
      </c>
      <c r="F1" s="97">
        <v>2022</v>
      </c>
      <c r="G1" s="98">
        <v>2023</v>
      </c>
      <c r="H1" s="98">
        <v>2024</v>
      </c>
      <c r="I1" s="99">
        <v>2025</v>
      </c>
      <c r="J1" s="98">
        <v>2026</v>
      </c>
      <c r="K1" s="98">
        <v>2027</v>
      </c>
      <c r="L1" s="98">
        <v>2028</v>
      </c>
      <c r="M1" s="98">
        <v>2029</v>
      </c>
      <c r="N1" s="99">
        <v>2030</v>
      </c>
      <c r="O1" s="100"/>
      <c r="P1" s="101" t="s">
        <v>64</v>
      </c>
      <c r="Q1" s="100"/>
      <c r="R1" s="101" t="s">
        <v>65</v>
      </c>
      <c r="S1" s="101" t="s">
        <v>65</v>
      </c>
      <c r="U1" s="101" t="s">
        <v>66</v>
      </c>
      <c r="V1" s="103"/>
      <c r="W1" s="101" t="s">
        <v>67</v>
      </c>
      <c r="Y1" s="104" t="s">
        <v>68</v>
      </c>
      <c r="Z1" s="104"/>
      <c r="AA1" s="104">
        <v>2018</v>
      </c>
      <c r="AB1" s="104">
        <v>2021</v>
      </c>
      <c r="AC1" s="104">
        <v>2022</v>
      </c>
      <c r="AD1" s="104">
        <v>2023</v>
      </c>
      <c r="AE1" s="104">
        <v>2024</v>
      </c>
      <c r="AF1" s="104">
        <v>2025</v>
      </c>
      <c r="AG1" s="105" t="s">
        <v>69</v>
      </c>
      <c r="AH1" s="105" t="s">
        <v>70</v>
      </c>
      <c r="AI1" s="106"/>
    </row>
    <row r="2" spans="1:35" x14ac:dyDescent="0.25">
      <c r="A2" s="107"/>
      <c r="B2" s="108"/>
      <c r="C2" s="109"/>
      <c r="D2" s="108"/>
      <c r="E2" s="208" t="s">
        <v>71</v>
      </c>
      <c r="F2" s="209"/>
      <c r="G2" s="209"/>
      <c r="H2" s="209"/>
      <c r="I2" s="209"/>
      <c r="J2" s="210" t="s">
        <v>72</v>
      </c>
      <c r="K2" s="210"/>
      <c r="L2" s="210"/>
      <c r="M2" s="210"/>
      <c r="N2" s="210"/>
      <c r="O2" s="110"/>
      <c r="P2" s="111"/>
      <c r="Q2" s="110"/>
      <c r="R2" s="111"/>
      <c r="S2" s="111"/>
      <c r="T2" s="44"/>
      <c r="U2" s="111"/>
      <c r="V2" s="42"/>
      <c r="W2" s="111"/>
      <c r="Y2" s="112" t="s">
        <v>73</v>
      </c>
      <c r="Z2" s="112"/>
      <c r="AA2" s="50">
        <f>B4/1000</f>
        <v>10.325060602891158</v>
      </c>
      <c r="AB2" s="50">
        <f>E4/1000</f>
        <v>9.9675618320100448</v>
      </c>
      <c r="AC2" s="50">
        <f>F4/1000</f>
        <v>9.7680796529482929</v>
      </c>
      <c r="AD2" s="62"/>
      <c r="AE2" s="62"/>
      <c r="AF2" s="62"/>
      <c r="AG2" s="113">
        <f>U4</f>
        <v>40</v>
      </c>
      <c r="AH2" s="114">
        <f>S4</f>
        <v>0.49339103712395849</v>
      </c>
    </row>
    <row r="3" spans="1:35" x14ac:dyDescent="0.25">
      <c r="A3" s="109" t="s">
        <v>74</v>
      </c>
      <c r="B3" s="115"/>
      <c r="C3" s="107"/>
      <c r="D3" s="115"/>
      <c r="E3" s="107"/>
      <c r="F3" s="116"/>
      <c r="G3" s="116"/>
      <c r="H3" s="116"/>
      <c r="I3" s="117"/>
      <c r="J3" s="116"/>
      <c r="K3" s="116"/>
      <c r="L3" s="116"/>
      <c r="M3" s="116"/>
      <c r="N3" s="117"/>
      <c r="O3" s="110"/>
      <c r="P3" s="107"/>
      <c r="Q3" s="110"/>
      <c r="R3" s="109" t="s">
        <v>75</v>
      </c>
      <c r="S3" s="107"/>
      <c r="U3" s="109" t="s">
        <v>75</v>
      </c>
      <c r="V3" s="119"/>
      <c r="W3" s="109" t="s">
        <v>75</v>
      </c>
      <c r="Y3" s="112" t="s">
        <v>18</v>
      </c>
      <c r="Z3" s="112"/>
      <c r="AA3" s="50">
        <f>B8/1000</f>
        <v>12.18838336609905</v>
      </c>
      <c r="AB3" s="50">
        <f>E8/1000</f>
        <v>10.977674443412187</v>
      </c>
      <c r="AC3" s="50">
        <f>F8/1000</f>
        <v>11.633969476434554</v>
      </c>
      <c r="AD3" s="62"/>
      <c r="AE3" s="62"/>
      <c r="AF3" s="62"/>
      <c r="AG3" s="113">
        <f>U8</f>
        <v>54</v>
      </c>
      <c r="AH3" s="114">
        <f>S8</f>
        <v>0.41873414666382858</v>
      </c>
    </row>
    <row r="4" spans="1:35" s="106" customFormat="1" ht="15.75" x14ac:dyDescent="0.25">
      <c r="A4" s="120" t="s">
        <v>73</v>
      </c>
      <c r="B4" s="121">
        <f>SUM(B5:B7)</f>
        <v>10325.060602891159</v>
      </c>
      <c r="C4" s="122">
        <f t="shared" ref="C4:F4" si="0">SUM(C5:C7)</f>
        <v>9162.6108261309</v>
      </c>
      <c r="D4" s="121">
        <f t="shared" si="0"/>
        <v>8436.3362531783205</v>
      </c>
      <c r="E4" s="122">
        <f t="shared" si="0"/>
        <v>9967.5618320100439</v>
      </c>
      <c r="F4" s="122">
        <f t="shared" si="0"/>
        <v>9768.0796529482923</v>
      </c>
      <c r="G4" s="122"/>
      <c r="H4" s="122"/>
      <c r="I4" s="121"/>
      <c r="J4" s="122"/>
      <c r="K4" s="122"/>
      <c r="L4" s="122"/>
      <c r="M4" s="122"/>
      <c r="N4" s="121"/>
      <c r="O4" s="123"/>
      <c r="P4" s="124">
        <f t="shared" ref="P4:P47" si="1">(F4-B4)/B4</f>
        <v>-5.3944569563776142E-2</v>
      </c>
      <c r="Q4" s="123"/>
      <c r="R4" s="122">
        <f t="shared" ref="R4:R47" si="2">SUM(E4:F4)/1000</f>
        <v>19.735641484958339</v>
      </c>
      <c r="S4" s="124">
        <f>R4/U4</f>
        <v>0.49339103712395849</v>
      </c>
      <c r="U4" s="122">
        <v>40</v>
      </c>
      <c r="V4" s="123"/>
      <c r="W4" s="122">
        <v>20</v>
      </c>
      <c r="Y4" s="112" t="s">
        <v>76</v>
      </c>
      <c r="Z4" s="112"/>
      <c r="AA4" s="50">
        <f>B14/1000</f>
        <v>7.0937275545789538</v>
      </c>
      <c r="AB4" s="50">
        <f>E14/1000</f>
        <v>6.992012784802708</v>
      </c>
      <c r="AC4" s="50">
        <f>F14/1000</f>
        <v>6.1050706483695265</v>
      </c>
      <c r="AD4" s="62"/>
      <c r="AE4" s="62"/>
      <c r="AF4" s="62"/>
      <c r="AG4" s="113">
        <f>U14</f>
        <v>29</v>
      </c>
      <c r="AH4" s="114">
        <f>S14</f>
        <v>0.45162356666111153</v>
      </c>
      <c r="AI4" s="44"/>
    </row>
    <row r="5" spans="1:35" ht="15.75" hidden="1" outlineLevel="1" x14ac:dyDescent="0.25">
      <c r="A5" s="125" t="s">
        <v>10</v>
      </c>
      <c r="B5" s="126">
        <v>10099.950056738988</v>
      </c>
      <c r="C5" s="48">
        <v>8953.7733353528292</v>
      </c>
      <c r="D5" s="126">
        <v>8242.1450559337536</v>
      </c>
      <c r="E5" s="48">
        <v>9795.859765766676</v>
      </c>
      <c r="F5" s="48">
        <v>9611.5424364843657</v>
      </c>
      <c r="G5" s="48"/>
      <c r="H5" s="48"/>
      <c r="I5" s="126"/>
      <c r="J5" s="48"/>
      <c r="K5" s="48"/>
      <c r="L5" s="48"/>
      <c r="M5" s="48"/>
      <c r="N5" s="126"/>
      <c r="O5" s="54"/>
      <c r="P5" s="77">
        <f t="shared" si="1"/>
        <v>-4.8357429245775525E-2</v>
      </c>
      <c r="Q5" s="54"/>
      <c r="R5" s="48">
        <f t="shared" si="2"/>
        <v>19.407402202251038</v>
      </c>
      <c r="S5" s="77"/>
      <c r="U5" s="127"/>
      <c r="V5" s="128"/>
      <c r="W5" s="127"/>
      <c r="Y5" s="112" t="s">
        <v>77</v>
      </c>
      <c r="Z5" s="112"/>
      <c r="AA5" s="50">
        <f>B15/1000</f>
        <v>1.5405438929395814</v>
      </c>
      <c r="AB5" s="50">
        <f>E15/1000</f>
        <v>1.4365405342135018</v>
      </c>
      <c r="AC5" s="50">
        <f>F15/1000</f>
        <v>1.4251908955328154</v>
      </c>
      <c r="AD5" s="62"/>
      <c r="AE5" s="62"/>
      <c r="AF5" s="62"/>
      <c r="AG5" s="113">
        <f>U15</f>
        <v>7</v>
      </c>
      <c r="AH5" s="114">
        <f>S15</f>
        <v>0.40881877567804531</v>
      </c>
      <c r="AI5" s="106"/>
    </row>
    <row r="6" spans="1:35" hidden="1" outlineLevel="1" x14ac:dyDescent="0.25">
      <c r="A6" s="125" t="s">
        <v>12</v>
      </c>
      <c r="B6" s="126">
        <v>118.48682296406294</v>
      </c>
      <c r="C6" s="48">
        <v>107.21842843666239</v>
      </c>
      <c r="D6" s="126">
        <v>91.832968093679767</v>
      </c>
      <c r="E6" s="48">
        <v>80.784642263704484</v>
      </c>
      <c r="F6" s="48">
        <v>66.93995268429083</v>
      </c>
      <c r="G6" s="48"/>
      <c r="H6" s="48"/>
      <c r="I6" s="126"/>
      <c r="J6" s="48"/>
      <c r="K6" s="48"/>
      <c r="L6" s="48"/>
      <c r="M6" s="48"/>
      <c r="N6" s="126"/>
      <c r="O6" s="54"/>
      <c r="P6" s="77">
        <f t="shared" si="1"/>
        <v>-0.43504306209143845</v>
      </c>
      <c r="Q6" s="54"/>
      <c r="R6" s="48">
        <f t="shared" si="2"/>
        <v>0.14772459494799531</v>
      </c>
      <c r="S6" s="77"/>
      <c r="U6" s="127"/>
      <c r="V6" s="128"/>
      <c r="W6" s="127"/>
      <c r="Y6" s="112" t="s">
        <v>78</v>
      </c>
      <c r="Z6" s="112"/>
      <c r="AA6" s="50">
        <f>B18/1000</f>
        <v>6.9827233419315675</v>
      </c>
      <c r="AB6" s="50">
        <f>E18/1000</f>
        <v>7.0891915168909687</v>
      </c>
      <c r="AC6" s="50">
        <f>F18/1000</f>
        <v>6.5777283363518579</v>
      </c>
      <c r="AD6" s="62"/>
      <c r="AE6" s="62"/>
      <c r="AF6" s="62"/>
      <c r="AG6" s="113">
        <f>U18</f>
        <v>30</v>
      </c>
      <c r="AH6" s="114">
        <f>S18</f>
        <v>0.45556399510809426</v>
      </c>
    </row>
    <row r="7" spans="1:35" hidden="1" outlineLevel="1" x14ac:dyDescent="0.25">
      <c r="A7" s="125" t="s">
        <v>13</v>
      </c>
      <c r="B7" s="126">
        <v>106.62372318810702</v>
      </c>
      <c r="C7" s="48">
        <v>101.61906234140687</v>
      </c>
      <c r="D7" s="126">
        <v>102.35822915088579</v>
      </c>
      <c r="E7" s="48">
        <v>90.917423979662843</v>
      </c>
      <c r="F7" s="48">
        <v>89.597263779635227</v>
      </c>
      <c r="G7" s="48"/>
      <c r="H7" s="48"/>
      <c r="I7" s="126"/>
      <c r="J7" s="48"/>
      <c r="K7" s="48"/>
      <c r="L7" s="48"/>
      <c r="M7" s="48"/>
      <c r="N7" s="126"/>
      <c r="O7" s="54"/>
      <c r="P7" s="77">
        <f t="shared" si="1"/>
        <v>-0.15968734629941109</v>
      </c>
      <c r="Q7" s="54"/>
      <c r="R7" s="48">
        <f t="shared" si="2"/>
        <v>0.18051468775929805</v>
      </c>
      <c r="S7" s="77"/>
      <c r="U7" s="127"/>
      <c r="V7" s="128"/>
      <c r="W7" s="127"/>
      <c r="Y7" s="112" t="s">
        <v>32</v>
      </c>
      <c r="Z7" s="112"/>
      <c r="AA7" s="50">
        <f>B24/1000</f>
        <v>23.393353562922293</v>
      </c>
      <c r="AB7" s="50">
        <f>E24/1000</f>
        <v>23.625891387115704</v>
      </c>
      <c r="AC7" s="50">
        <f>F24/1000</f>
        <v>23.33706073882831</v>
      </c>
      <c r="AD7" s="62"/>
      <c r="AE7" s="62"/>
      <c r="AF7" s="62"/>
      <c r="AG7" s="113">
        <f>U24</f>
        <v>106</v>
      </c>
      <c r="AH7" s="114">
        <f>S24</f>
        <v>0.44304671816928315</v>
      </c>
    </row>
    <row r="8" spans="1:35" s="106" customFormat="1" ht="15.75" collapsed="1" x14ac:dyDescent="0.25">
      <c r="A8" s="129" t="s">
        <v>18</v>
      </c>
      <c r="B8" s="130">
        <f>SUM(B9:B13)</f>
        <v>12188.383366099049</v>
      </c>
      <c r="C8" s="131">
        <f t="shared" ref="C8:F8" si="3">SUM(C9:C13)</f>
        <v>12196.550223313072</v>
      </c>
      <c r="D8" s="130">
        <f t="shared" si="3"/>
        <v>10300.637549003075</v>
      </c>
      <c r="E8" s="131">
        <f t="shared" si="3"/>
        <v>10977.674443412187</v>
      </c>
      <c r="F8" s="131">
        <f t="shared" si="3"/>
        <v>11633.969476434555</v>
      </c>
      <c r="G8" s="131"/>
      <c r="H8" s="131"/>
      <c r="I8" s="130"/>
      <c r="J8" s="131"/>
      <c r="K8" s="131"/>
      <c r="L8" s="131"/>
      <c r="M8" s="131"/>
      <c r="N8" s="130"/>
      <c r="O8" s="132"/>
      <c r="P8" s="133">
        <f t="shared" si="1"/>
        <v>-4.5487073470838593E-2</v>
      </c>
      <c r="Q8" s="134"/>
      <c r="R8" s="135">
        <f t="shared" si="2"/>
        <v>22.611643919846742</v>
      </c>
      <c r="S8" s="133">
        <f>R8/U8</f>
        <v>0.41873414666382858</v>
      </c>
      <c r="U8" s="136">
        <v>54</v>
      </c>
      <c r="V8" s="123"/>
      <c r="W8" s="136">
        <v>37</v>
      </c>
      <c r="Y8" s="112" t="s">
        <v>79</v>
      </c>
      <c r="Z8" s="112"/>
      <c r="AA8" s="50">
        <f>B32/1000</f>
        <v>2.1437602960160325</v>
      </c>
      <c r="AB8" s="50">
        <f>E32/1000</f>
        <v>1.8657636600721497</v>
      </c>
      <c r="AC8" s="50">
        <f>F32/1000</f>
        <v>1.9167284193230338</v>
      </c>
      <c r="AD8" s="62"/>
      <c r="AE8" s="62"/>
      <c r="AF8" s="62"/>
      <c r="AG8" s="113">
        <f>U32</f>
        <v>9</v>
      </c>
      <c r="AH8" s="114">
        <f>S32</f>
        <v>0.42027689771057591</v>
      </c>
      <c r="AI8" s="44"/>
    </row>
    <row r="9" spans="1:35" hidden="1" outlineLevel="1" x14ac:dyDescent="0.25">
      <c r="A9" s="125" t="s">
        <v>19</v>
      </c>
      <c r="B9" s="126">
        <v>16.689499265878528</v>
      </c>
      <c r="C9" s="48">
        <v>17.955435727144675</v>
      </c>
      <c r="D9" s="126">
        <v>13.699583595155902</v>
      </c>
      <c r="E9" s="48">
        <v>19.417940105639424</v>
      </c>
      <c r="F9" s="48">
        <v>18.525619986239882</v>
      </c>
      <c r="G9" s="48"/>
      <c r="H9" s="48"/>
      <c r="I9" s="126"/>
      <c r="J9" s="48"/>
      <c r="K9" s="48"/>
      <c r="L9" s="48"/>
      <c r="M9" s="48"/>
      <c r="N9" s="126"/>
      <c r="O9" s="54"/>
      <c r="P9" s="77">
        <f t="shared" si="1"/>
        <v>0.11001652542777479</v>
      </c>
      <c r="Q9" s="54"/>
      <c r="R9" s="48">
        <f t="shared" si="2"/>
        <v>3.7943560091879304E-2</v>
      </c>
      <c r="S9" s="77"/>
      <c r="T9" s="44"/>
      <c r="U9" s="127"/>
      <c r="V9" s="128"/>
      <c r="W9" s="127"/>
      <c r="Y9" s="112" t="s">
        <v>80</v>
      </c>
      <c r="Z9" s="112"/>
      <c r="AA9" s="50">
        <f>B40/1000</f>
        <v>6.2639843155676704</v>
      </c>
      <c r="AB9" s="50">
        <f>E40/1000</f>
        <v>7.3382512672665197</v>
      </c>
      <c r="AC9" s="50">
        <f>F40/1000</f>
        <v>7.3050559205944365</v>
      </c>
      <c r="AD9" s="62"/>
      <c r="AE9" s="62"/>
      <c r="AF9" s="62"/>
      <c r="AG9" s="113"/>
      <c r="AH9" s="114"/>
    </row>
    <row r="10" spans="1:35" hidden="1" outlineLevel="1" x14ac:dyDescent="0.25">
      <c r="A10" s="125" t="s">
        <v>20</v>
      </c>
      <c r="B10" s="126">
        <v>11642.54091456992</v>
      </c>
      <c r="C10" s="48">
        <v>11624.534955871102</v>
      </c>
      <c r="D10" s="126">
        <v>9692.9313135236953</v>
      </c>
      <c r="E10" s="48">
        <v>10327.790379851722</v>
      </c>
      <c r="F10" s="48">
        <v>11024.680039902667</v>
      </c>
      <c r="G10" s="48"/>
      <c r="H10" s="48"/>
      <c r="I10" s="126"/>
      <c r="J10" s="48"/>
      <c r="K10" s="48"/>
      <c r="L10" s="48"/>
      <c r="M10" s="48"/>
      <c r="N10" s="126"/>
      <c r="O10" s="54"/>
      <c r="P10" s="77">
        <f t="shared" si="1"/>
        <v>-5.3069246584655581E-2</v>
      </c>
      <c r="Q10" s="54"/>
      <c r="R10" s="48">
        <f t="shared" si="2"/>
        <v>21.35247041975439</v>
      </c>
      <c r="S10" s="77"/>
      <c r="T10" s="44"/>
      <c r="U10" s="127"/>
      <c r="V10" s="128"/>
      <c r="W10" s="127"/>
      <c r="AA10" s="50"/>
      <c r="AB10" s="50"/>
      <c r="AC10" s="50"/>
      <c r="AD10" s="62"/>
      <c r="AE10" s="62"/>
      <c r="AF10" s="62"/>
      <c r="AG10" s="113"/>
    </row>
    <row r="11" spans="1:35" ht="15.75" hidden="1" outlineLevel="1" x14ac:dyDescent="0.25">
      <c r="A11" s="125" t="s">
        <v>21</v>
      </c>
      <c r="B11" s="126">
        <v>129.00863697232074</v>
      </c>
      <c r="C11" s="48">
        <v>135.00040592698258</v>
      </c>
      <c r="D11" s="126">
        <v>107.55618406760449</v>
      </c>
      <c r="E11" s="48">
        <v>116.31823034311482</v>
      </c>
      <c r="F11" s="48">
        <v>130.04888829006131</v>
      </c>
      <c r="G11" s="48"/>
      <c r="H11" s="48"/>
      <c r="I11" s="126"/>
      <c r="J11" s="48"/>
      <c r="K11" s="48"/>
      <c r="L11" s="48"/>
      <c r="M11" s="48"/>
      <c r="N11" s="126"/>
      <c r="O11" s="54"/>
      <c r="P11" s="77">
        <f t="shared" si="1"/>
        <v>8.0634238307917237E-3</v>
      </c>
      <c r="Q11" s="54"/>
      <c r="R11" s="48">
        <f t="shared" si="2"/>
        <v>0.24636711863317612</v>
      </c>
      <c r="S11" s="77"/>
      <c r="T11" s="44"/>
      <c r="U11" s="127"/>
      <c r="V11" s="128"/>
      <c r="W11" s="127"/>
      <c r="Y11" s="137" t="s">
        <v>81</v>
      </c>
      <c r="Z11" s="137"/>
      <c r="AA11" s="138">
        <f>B51/1000</f>
        <v>69.931536932946301</v>
      </c>
      <c r="AB11" s="138">
        <f>SUM(AB2:AB9)</f>
        <v>69.292887425783775</v>
      </c>
      <c r="AC11" s="138">
        <f>SUM(AC2:AC9)</f>
        <v>68.068884088382831</v>
      </c>
      <c r="AD11" s="139"/>
      <c r="AE11" s="139"/>
      <c r="AF11" s="139"/>
      <c r="AG11" s="140">
        <f>U51</f>
        <v>295</v>
      </c>
      <c r="AH11" s="141">
        <f>S51</f>
        <v>0.46563312377683597</v>
      </c>
      <c r="AI11" s="106"/>
    </row>
    <row r="12" spans="1:35" hidden="1" outlineLevel="1" x14ac:dyDescent="0.25">
      <c r="A12" s="125" t="s">
        <v>22</v>
      </c>
      <c r="B12" s="126">
        <v>260.07553164087784</v>
      </c>
      <c r="C12" s="48">
        <v>276.99135330807951</v>
      </c>
      <c r="D12" s="126">
        <v>338.74154628565952</v>
      </c>
      <c r="E12" s="48">
        <v>362.23252940980211</v>
      </c>
      <c r="F12" s="48">
        <v>305.59185758311514</v>
      </c>
      <c r="G12" s="48"/>
      <c r="H12" s="48"/>
      <c r="I12" s="126"/>
      <c r="J12" s="48"/>
      <c r="K12" s="48"/>
      <c r="L12" s="48"/>
      <c r="M12" s="48"/>
      <c r="N12" s="126"/>
      <c r="O12" s="54"/>
      <c r="P12" s="77">
        <f t="shared" si="1"/>
        <v>0.1750119500095379</v>
      </c>
      <c r="Q12" s="54"/>
      <c r="R12" s="48">
        <f t="shared" si="2"/>
        <v>0.66782438699291724</v>
      </c>
      <c r="S12" s="77"/>
      <c r="T12" s="44"/>
      <c r="U12" s="127"/>
      <c r="V12" s="128"/>
      <c r="W12" s="127"/>
    </row>
    <row r="13" spans="1:35" hidden="1" outlineLevel="1" x14ac:dyDescent="0.25">
      <c r="A13" s="125" t="s">
        <v>23</v>
      </c>
      <c r="B13" s="126">
        <v>140.06878365005235</v>
      </c>
      <c r="C13" s="48">
        <v>142.06807247976167</v>
      </c>
      <c r="D13" s="126">
        <v>147.70892153095988</v>
      </c>
      <c r="E13" s="48">
        <v>151.91536370190875</v>
      </c>
      <c r="F13" s="48">
        <v>155.12307067247363</v>
      </c>
      <c r="G13" s="48"/>
      <c r="H13" s="48"/>
      <c r="I13" s="126"/>
      <c r="J13" s="48"/>
      <c r="K13" s="48"/>
      <c r="L13" s="48"/>
      <c r="M13" s="48"/>
      <c r="N13" s="126"/>
      <c r="O13" s="54"/>
      <c r="P13" s="77">
        <f t="shared" si="1"/>
        <v>0.10747781647074831</v>
      </c>
      <c r="Q13" s="54"/>
      <c r="R13" s="48">
        <f t="shared" si="2"/>
        <v>0.30703843437438239</v>
      </c>
      <c r="S13" s="77"/>
      <c r="T13" s="44"/>
      <c r="U13" s="127"/>
      <c r="V13" s="128"/>
      <c r="W13" s="127"/>
    </row>
    <row r="14" spans="1:35" s="106" customFormat="1" ht="15.75" collapsed="1" x14ac:dyDescent="0.25">
      <c r="A14" s="142" t="s">
        <v>76</v>
      </c>
      <c r="B14" s="143">
        <v>7093.7275545789535</v>
      </c>
      <c r="C14" s="144">
        <v>6824.1104955116671</v>
      </c>
      <c r="D14" s="143">
        <v>7432.1448093011895</v>
      </c>
      <c r="E14" s="144">
        <v>6992.0127848027078</v>
      </c>
      <c r="F14" s="144">
        <v>6105.0706483695267</v>
      </c>
      <c r="G14" s="144"/>
      <c r="H14" s="144"/>
      <c r="I14" s="143"/>
      <c r="J14" s="144"/>
      <c r="K14" s="144"/>
      <c r="L14" s="144"/>
      <c r="M14" s="144"/>
      <c r="N14" s="143"/>
      <c r="O14" s="145"/>
      <c r="P14" s="146">
        <f t="shared" si="1"/>
        <v>-0.13937057754230431</v>
      </c>
      <c r="Q14" s="145"/>
      <c r="R14" s="144">
        <f t="shared" si="2"/>
        <v>13.097083433172234</v>
      </c>
      <c r="S14" s="146">
        <f>R14/U14</f>
        <v>0.45162356666111153</v>
      </c>
      <c r="U14" s="147">
        <v>29</v>
      </c>
      <c r="V14" s="123"/>
      <c r="W14" s="147">
        <v>23</v>
      </c>
    </row>
    <row r="15" spans="1:35" s="106" customFormat="1" ht="15.75" x14ac:dyDescent="0.25">
      <c r="A15" s="148" t="s">
        <v>77</v>
      </c>
      <c r="B15" s="149">
        <f>SUM(B16:B17)</f>
        <v>1540.5438929395814</v>
      </c>
      <c r="C15" s="150">
        <f t="shared" ref="C15:F15" si="4">SUM(C16:C17)</f>
        <v>1536.5924664100703</v>
      </c>
      <c r="D15" s="149">
        <f t="shared" si="4"/>
        <v>1326.8693439325648</v>
      </c>
      <c r="E15" s="150">
        <f t="shared" si="4"/>
        <v>1436.5405342135018</v>
      </c>
      <c r="F15" s="150">
        <f t="shared" si="4"/>
        <v>1425.1908955328154</v>
      </c>
      <c r="G15" s="150"/>
      <c r="H15" s="150"/>
      <c r="I15" s="149"/>
      <c r="J15" s="150"/>
      <c r="K15" s="150"/>
      <c r="L15" s="150"/>
      <c r="M15" s="150"/>
      <c r="N15" s="149"/>
      <c r="O15" s="145"/>
      <c r="P15" s="151">
        <f t="shared" si="1"/>
        <v>-7.4878098530938797E-2</v>
      </c>
      <c r="Q15" s="145"/>
      <c r="R15" s="150">
        <f t="shared" si="2"/>
        <v>2.861731429746317</v>
      </c>
      <c r="S15" s="151">
        <f>R15/U15</f>
        <v>0.40881877567804531</v>
      </c>
      <c r="U15" s="152">
        <v>7</v>
      </c>
      <c r="V15" s="123"/>
      <c r="W15" s="152">
        <v>5</v>
      </c>
    </row>
    <row r="16" spans="1:35" hidden="1" outlineLevel="1" x14ac:dyDescent="0.25">
      <c r="A16" s="125" t="s">
        <v>16</v>
      </c>
      <c r="B16" s="126">
        <v>873.86602490377049</v>
      </c>
      <c r="C16" s="48">
        <v>842.66286325789235</v>
      </c>
      <c r="D16" s="126">
        <v>683.80984555738894</v>
      </c>
      <c r="E16" s="48">
        <v>764.92369072228712</v>
      </c>
      <c r="F16" s="48">
        <v>766.57129543185931</v>
      </c>
      <c r="G16" s="48"/>
      <c r="H16" s="48"/>
      <c r="I16" s="126"/>
      <c r="J16" s="48"/>
      <c r="K16" s="48"/>
      <c r="L16" s="48"/>
      <c r="M16" s="48"/>
      <c r="N16" s="126"/>
      <c r="O16" s="54"/>
      <c r="P16" s="77">
        <f t="shared" si="1"/>
        <v>-0.122781669517048</v>
      </c>
      <c r="Q16" s="54"/>
      <c r="R16" s="48">
        <f t="shared" si="2"/>
        <v>1.5314949861541463</v>
      </c>
      <c r="S16" s="77"/>
      <c r="U16" s="127"/>
      <c r="V16" s="128"/>
      <c r="W16" s="127"/>
    </row>
    <row r="17" spans="1:23" hidden="1" outlineLevel="1" x14ac:dyDescent="0.25">
      <c r="A17" s="125" t="s">
        <v>17</v>
      </c>
      <c r="B17" s="126">
        <v>666.677868035811</v>
      </c>
      <c r="C17" s="48">
        <v>693.92960315217795</v>
      </c>
      <c r="D17" s="126">
        <v>643.05949837517585</v>
      </c>
      <c r="E17" s="48">
        <v>671.61684349121469</v>
      </c>
      <c r="F17" s="48">
        <v>658.61960010095618</v>
      </c>
      <c r="G17" s="48"/>
      <c r="H17" s="48"/>
      <c r="I17" s="126"/>
      <c r="J17" s="48"/>
      <c r="K17" s="48"/>
      <c r="L17" s="48"/>
      <c r="M17" s="48"/>
      <c r="N17" s="126"/>
      <c r="O17" s="54"/>
      <c r="P17" s="77">
        <f t="shared" si="1"/>
        <v>-1.2087198812518508E-2</v>
      </c>
      <c r="Q17" s="54"/>
      <c r="R17" s="48">
        <f t="shared" si="2"/>
        <v>1.330236443592171</v>
      </c>
      <c r="S17" s="77"/>
      <c r="U17" s="127"/>
      <c r="V17" s="128"/>
      <c r="W17" s="127"/>
    </row>
    <row r="18" spans="1:23" s="106" customFormat="1" ht="15.75" collapsed="1" x14ac:dyDescent="0.25">
      <c r="A18" s="153" t="s">
        <v>78</v>
      </c>
      <c r="B18" s="154">
        <f>SUM(B19:B20)</f>
        <v>6982.7233419315671</v>
      </c>
      <c r="C18" s="155">
        <f t="shared" ref="C18:F18" si="5">SUM(C19:C20)</f>
        <v>6844.1909630381924</v>
      </c>
      <c r="D18" s="154">
        <f t="shared" si="5"/>
        <v>6758.2489575047839</v>
      </c>
      <c r="E18" s="155">
        <f t="shared" si="5"/>
        <v>7089.1915168909691</v>
      </c>
      <c r="F18" s="155">
        <f t="shared" si="5"/>
        <v>6577.7283363518582</v>
      </c>
      <c r="G18" s="155"/>
      <c r="H18" s="155"/>
      <c r="I18" s="154"/>
      <c r="J18" s="155"/>
      <c r="K18" s="155"/>
      <c r="L18" s="155"/>
      <c r="M18" s="155"/>
      <c r="N18" s="154"/>
      <c r="O18" s="145"/>
      <c r="P18" s="156">
        <f t="shared" si="1"/>
        <v>-5.7999577779015786E-2</v>
      </c>
      <c r="Q18" s="145"/>
      <c r="R18" s="155">
        <f t="shared" si="2"/>
        <v>13.666919853242828</v>
      </c>
      <c r="S18" s="156">
        <f>R18/U18</f>
        <v>0.45556399510809426</v>
      </c>
      <c r="U18" s="157">
        <v>30</v>
      </c>
      <c r="V18" s="123"/>
      <c r="W18" s="157">
        <v>24</v>
      </c>
    </row>
    <row r="19" spans="1:23" hidden="1" outlineLevel="1" x14ac:dyDescent="0.25">
      <c r="A19" s="125" t="s">
        <v>15</v>
      </c>
      <c r="B19" s="126">
        <v>4690.8750197645995</v>
      </c>
      <c r="C19" s="48">
        <v>4579.4429288103192</v>
      </c>
      <c r="D19" s="126">
        <v>4651.2412270122823</v>
      </c>
      <c r="E19" s="48">
        <v>4613.9076721705023</v>
      </c>
      <c r="F19" s="48">
        <v>4288.4100427685144</v>
      </c>
      <c r="G19" s="48"/>
      <c r="H19" s="48"/>
      <c r="I19" s="126"/>
      <c r="J19" s="48"/>
      <c r="K19" s="48"/>
      <c r="L19" s="48"/>
      <c r="M19" s="48"/>
      <c r="N19" s="126"/>
      <c r="O19" s="54"/>
      <c r="P19" s="77">
        <f t="shared" si="1"/>
        <v>-8.5797420587914522E-2</v>
      </c>
      <c r="Q19" s="54"/>
      <c r="R19" s="48">
        <f t="shared" si="2"/>
        <v>8.9023177149390182</v>
      </c>
      <c r="S19" s="77"/>
      <c r="U19" s="127"/>
      <c r="V19" s="128"/>
      <c r="W19" s="127"/>
    </row>
    <row r="20" spans="1:23" hidden="1" outlineLevel="1" x14ac:dyDescent="0.25">
      <c r="A20" s="158" t="s">
        <v>24</v>
      </c>
      <c r="B20" s="159">
        <f>SUM(B21:B23)</f>
        <v>2291.8483221669671</v>
      </c>
      <c r="C20" s="160">
        <f t="shared" ref="C20:F20" si="6">SUM(C21:C23)</f>
        <v>2264.7480342278727</v>
      </c>
      <c r="D20" s="159">
        <f t="shared" si="6"/>
        <v>2107.0077304925012</v>
      </c>
      <c r="E20" s="160">
        <f t="shared" si="6"/>
        <v>2475.2838447204672</v>
      </c>
      <c r="F20" s="160">
        <f t="shared" si="6"/>
        <v>2289.3182935833443</v>
      </c>
      <c r="G20" s="160"/>
      <c r="H20" s="160"/>
      <c r="I20" s="159"/>
      <c r="J20" s="160"/>
      <c r="K20" s="160"/>
      <c r="L20" s="160"/>
      <c r="M20" s="160"/>
      <c r="N20" s="159"/>
      <c r="O20" s="54"/>
      <c r="P20" s="161">
        <f t="shared" si="1"/>
        <v>-1.1039249670897551E-3</v>
      </c>
      <c r="Q20" s="54"/>
      <c r="R20" s="160">
        <f t="shared" si="2"/>
        <v>4.7646021383038111</v>
      </c>
      <c r="S20" s="161"/>
      <c r="U20" s="162"/>
      <c r="V20" s="128"/>
      <c r="W20" s="162"/>
    </row>
    <row r="21" spans="1:23" hidden="1" outlineLevel="1" x14ac:dyDescent="0.25">
      <c r="A21" s="163" t="s">
        <v>25</v>
      </c>
      <c r="B21" s="126">
        <v>2094.5489797619248</v>
      </c>
      <c r="C21" s="48">
        <v>2057.8652228793621</v>
      </c>
      <c r="D21" s="126">
        <v>1907.4373141016843</v>
      </c>
      <c r="E21" s="48">
        <v>2256.9405207619102</v>
      </c>
      <c r="F21" s="48">
        <v>2068.4089720742577</v>
      </c>
      <c r="G21" s="48"/>
      <c r="H21" s="48"/>
      <c r="I21" s="126"/>
      <c r="J21" s="48"/>
      <c r="K21" s="48"/>
      <c r="L21" s="48"/>
      <c r="M21" s="48"/>
      <c r="N21" s="126"/>
      <c r="O21" s="54"/>
      <c r="P21" s="77">
        <f t="shared" si="1"/>
        <v>-1.2480017388105327E-2</v>
      </c>
      <c r="Q21" s="54"/>
      <c r="R21" s="48">
        <f t="shared" si="2"/>
        <v>4.3253494928361675</v>
      </c>
      <c r="S21" s="77"/>
      <c r="U21" s="164"/>
      <c r="V21" s="165"/>
      <c r="W21" s="164"/>
    </row>
    <row r="22" spans="1:23" hidden="1" outlineLevel="1" x14ac:dyDescent="0.25">
      <c r="A22" s="163" t="s">
        <v>29</v>
      </c>
      <c r="B22" s="126">
        <v>158.68619240504228</v>
      </c>
      <c r="C22" s="48">
        <v>167.75688634851099</v>
      </c>
      <c r="D22" s="126">
        <v>160.00008639081696</v>
      </c>
      <c r="E22" s="48">
        <v>178.50189895855692</v>
      </c>
      <c r="F22" s="48">
        <v>180.36273150908656</v>
      </c>
      <c r="G22" s="48"/>
      <c r="H22" s="48"/>
      <c r="I22" s="126"/>
      <c r="J22" s="48"/>
      <c r="K22" s="48"/>
      <c r="L22" s="48"/>
      <c r="M22" s="48"/>
      <c r="N22" s="126"/>
      <c r="O22" s="54"/>
      <c r="P22" s="77">
        <f t="shared" si="1"/>
        <v>0.13660003290466188</v>
      </c>
      <c r="Q22" s="54"/>
      <c r="R22" s="48">
        <f t="shared" si="2"/>
        <v>0.35886463046764344</v>
      </c>
      <c r="S22" s="77"/>
      <c r="U22" s="164"/>
      <c r="V22" s="165"/>
      <c r="W22" s="164"/>
    </row>
    <row r="23" spans="1:23" hidden="1" outlineLevel="1" x14ac:dyDescent="0.25">
      <c r="A23" s="163" t="s">
        <v>30</v>
      </c>
      <c r="B23" s="126">
        <v>38.613150000000005</v>
      </c>
      <c r="C23" s="48">
        <v>39.125924999999995</v>
      </c>
      <c r="D23" s="126">
        <v>39.570329999999998</v>
      </c>
      <c r="E23" s="48">
        <v>39.841425000000001</v>
      </c>
      <c r="F23" s="48">
        <v>40.546590000000002</v>
      </c>
      <c r="G23" s="48"/>
      <c r="H23" s="48"/>
      <c r="I23" s="126"/>
      <c r="J23" s="48"/>
      <c r="K23" s="48"/>
      <c r="L23" s="48"/>
      <c r="M23" s="48"/>
      <c r="N23" s="126"/>
      <c r="O23" s="54"/>
      <c r="P23" s="77">
        <f t="shared" si="1"/>
        <v>5.0072060942968837E-2</v>
      </c>
      <c r="Q23" s="54"/>
      <c r="R23" s="48">
        <f t="shared" si="2"/>
        <v>8.0388014999999993E-2</v>
      </c>
      <c r="S23" s="77"/>
      <c r="U23" s="164"/>
      <c r="V23" s="165"/>
      <c r="W23" s="164"/>
    </row>
    <row r="24" spans="1:23" s="106" customFormat="1" ht="15.75" collapsed="1" x14ac:dyDescent="0.25">
      <c r="A24" s="166" t="s">
        <v>32</v>
      </c>
      <c r="B24" s="167">
        <f>SUM(B25:B31)</f>
        <v>23393.353562922293</v>
      </c>
      <c r="C24" s="168">
        <f t="shared" ref="C24:F24" si="7">SUM(C25:C31)</f>
        <v>22473.491568437887</v>
      </c>
      <c r="D24" s="167">
        <f t="shared" si="7"/>
        <v>22805.81072599558</v>
      </c>
      <c r="E24" s="168">
        <f t="shared" si="7"/>
        <v>23625.891387115706</v>
      </c>
      <c r="F24" s="168">
        <f t="shared" si="7"/>
        <v>23337.06073882831</v>
      </c>
      <c r="G24" s="168"/>
      <c r="H24" s="168"/>
      <c r="I24" s="167"/>
      <c r="J24" s="168"/>
      <c r="K24" s="168"/>
      <c r="L24" s="168"/>
      <c r="M24" s="168"/>
      <c r="N24" s="167"/>
      <c r="O24" s="145"/>
      <c r="P24" s="169">
        <f t="shared" si="1"/>
        <v>-2.4063597355791669E-3</v>
      </c>
      <c r="Q24" s="145"/>
      <c r="R24" s="168">
        <f t="shared" si="2"/>
        <v>46.962952125944014</v>
      </c>
      <c r="S24" s="169">
        <f>R24/U24</f>
        <v>0.44304671816928315</v>
      </c>
      <c r="U24" s="170">
        <v>106</v>
      </c>
      <c r="V24" s="123"/>
      <c r="W24" s="170">
        <v>96</v>
      </c>
    </row>
    <row r="25" spans="1:23" hidden="1" outlineLevel="1" x14ac:dyDescent="0.25">
      <c r="A25" s="125" t="s">
        <v>33</v>
      </c>
      <c r="B25" s="126">
        <v>14278.018983839072</v>
      </c>
      <c r="C25" s="48">
        <v>13887.049593249681</v>
      </c>
      <c r="D25" s="126">
        <v>14104.912653507488</v>
      </c>
      <c r="E25" s="48">
        <v>14486.531337436689</v>
      </c>
      <c r="F25" s="48">
        <v>14581.460893574727</v>
      </c>
      <c r="G25" s="48"/>
      <c r="H25" s="48"/>
      <c r="I25" s="126"/>
      <c r="J25" s="48"/>
      <c r="K25" s="48"/>
      <c r="L25" s="48"/>
      <c r="M25" s="48"/>
      <c r="N25" s="126"/>
      <c r="O25" s="54"/>
      <c r="P25" s="77">
        <f t="shared" si="1"/>
        <v>2.1252381726002263E-2</v>
      </c>
      <c r="Q25" s="54"/>
      <c r="R25" s="48">
        <f t="shared" si="2"/>
        <v>29.067992231011416</v>
      </c>
      <c r="S25" s="77"/>
      <c r="U25" s="127"/>
      <c r="V25" s="128"/>
      <c r="W25" s="127"/>
    </row>
    <row r="26" spans="1:23" hidden="1" outlineLevel="1" x14ac:dyDescent="0.25">
      <c r="A26" s="125" t="s">
        <v>34</v>
      </c>
      <c r="B26" s="126">
        <v>2738.1322304900182</v>
      </c>
      <c r="C26" s="48">
        <v>2645.4542293344398</v>
      </c>
      <c r="D26" s="126">
        <v>2666.4158556037246</v>
      </c>
      <c r="E26" s="48">
        <v>2701.1956564336233</v>
      </c>
      <c r="F26" s="48">
        <v>2672.0743295066968</v>
      </c>
      <c r="G26" s="48"/>
      <c r="H26" s="48"/>
      <c r="I26" s="126"/>
      <c r="J26" s="48"/>
      <c r="K26" s="48"/>
      <c r="L26" s="48"/>
      <c r="M26" s="48"/>
      <c r="N26" s="126"/>
      <c r="O26" s="54"/>
      <c r="P26" s="77">
        <f t="shared" si="1"/>
        <v>-2.4125168334729982E-2</v>
      </c>
      <c r="Q26" s="54"/>
      <c r="R26" s="48">
        <f t="shared" si="2"/>
        <v>5.3732699859403201</v>
      </c>
      <c r="S26" s="77"/>
      <c r="U26" s="127"/>
      <c r="V26" s="128"/>
      <c r="W26" s="127"/>
    </row>
    <row r="27" spans="1:23" hidden="1" outlineLevel="1" x14ac:dyDescent="0.25">
      <c r="A27" s="125" t="s">
        <v>35</v>
      </c>
      <c r="B27" s="126">
        <v>5153.234956844376</v>
      </c>
      <c r="C27" s="48">
        <v>4821.3625144509233</v>
      </c>
      <c r="D27" s="126">
        <v>4852.1629526568904</v>
      </c>
      <c r="E27" s="48">
        <v>5062.2040986825932</v>
      </c>
      <c r="F27" s="48">
        <v>4625.6882851174014</v>
      </c>
      <c r="G27" s="48"/>
      <c r="H27" s="48"/>
      <c r="I27" s="126"/>
      <c r="J27" s="48"/>
      <c r="K27" s="48"/>
      <c r="L27" s="48"/>
      <c r="M27" s="48"/>
      <c r="N27" s="126"/>
      <c r="O27" s="54"/>
      <c r="P27" s="77">
        <f t="shared" si="1"/>
        <v>-0.10237194231291601</v>
      </c>
      <c r="Q27" s="54"/>
      <c r="R27" s="48">
        <f t="shared" si="2"/>
        <v>9.6878923837999942</v>
      </c>
      <c r="S27" s="77"/>
      <c r="U27" s="127"/>
      <c r="V27" s="128"/>
      <c r="W27" s="127"/>
    </row>
    <row r="28" spans="1:23" hidden="1" outlineLevel="1" x14ac:dyDescent="0.25">
      <c r="A28" s="125" t="s">
        <v>36</v>
      </c>
      <c r="B28" s="126">
        <v>461.05708000000004</v>
      </c>
      <c r="C28" s="48">
        <v>343.90247759999994</v>
      </c>
      <c r="D28" s="126">
        <v>399.48303999999996</v>
      </c>
      <c r="E28" s="48">
        <v>597.40603999999996</v>
      </c>
      <c r="F28" s="48">
        <v>623.97631999999999</v>
      </c>
      <c r="G28" s="48"/>
      <c r="H28" s="48"/>
      <c r="I28" s="126"/>
      <c r="J28" s="48"/>
      <c r="K28" s="48"/>
      <c r="L28" s="48"/>
      <c r="M28" s="48"/>
      <c r="N28" s="126"/>
      <c r="O28" s="54"/>
      <c r="P28" s="77">
        <f t="shared" si="1"/>
        <v>0.35336023904025055</v>
      </c>
      <c r="Q28" s="54"/>
      <c r="R28" s="48">
        <f t="shared" si="2"/>
        <v>1.22138236</v>
      </c>
      <c r="S28" s="77"/>
      <c r="U28" s="127"/>
      <c r="V28" s="128"/>
      <c r="W28" s="127"/>
    </row>
    <row r="29" spans="1:23" hidden="1" outlineLevel="1" x14ac:dyDescent="0.25">
      <c r="A29" s="125" t="s">
        <v>37</v>
      </c>
      <c r="B29" s="126">
        <v>88.762666666666675</v>
      </c>
      <c r="C29" s="48">
        <v>91.980533333333341</v>
      </c>
      <c r="D29" s="126">
        <v>109.40233333333333</v>
      </c>
      <c r="E29" s="48">
        <v>102.04333333333332</v>
      </c>
      <c r="F29" s="48">
        <v>126.8160666666667</v>
      </c>
      <c r="G29" s="48"/>
      <c r="H29" s="48"/>
      <c r="I29" s="126"/>
      <c r="J29" s="48"/>
      <c r="K29" s="48"/>
      <c r="L29" s="48"/>
      <c r="M29" s="48"/>
      <c r="N29" s="126"/>
      <c r="O29" s="54"/>
      <c r="P29" s="77">
        <f t="shared" si="1"/>
        <v>0.42870951751487135</v>
      </c>
      <c r="Q29" s="54"/>
      <c r="R29" s="48">
        <f t="shared" si="2"/>
        <v>0.22885940000000002</v>
      </c>
      <c r="S29" s="77"/>
      <c r="U29" s="127"/>
      <c r="V29" s="128"/>
      <c r="W29" s="127"/>
    </row>
    <row r="30" spans="1:23" hidden="1" outlineLevel="1" x14ac:dyDescent="0.25">
      <c r="A30" s="125" t="s">
        <v>38</v>
      </c>
      <c r="B30" s="126">
        <v>589.69157573857956</v>
      </c>
      <c r="C30" s="48">
        <v>610.82168574574109</v>
      </c>
      <c r="D30" s="126">
        <v>613.99402668483469</v>
      </c>
      <c r="E30" s="48">
        <v>618.35565410335664</v>
      </c>
      <c r="F30" s="48">
        <v>653.46718361087926</v>
      </c>
      <c r="G30" s="48"/>
      <c r="H30" s="48"/>
      <c r="I30" s="126"/>
      <c r="J30" s="48"/>
      <c r="K30" s="48"/>
      <c r="L30" s="48"/>
      <c r="M30" s="48"/>
      <c r="N30" s="126"/>
      <c r="O30" s="54"/>
      <c r="P30" s="77">
        <f t="shared" si="1"/>
        <v>0.10815078677768415</v>
      </c>
      <c r="Q30" s="54"/>
      <c r="R30" s="48">
        <f t="shared" si="2"/>
        <v>1.271822837714236</v>
      </c>
      <c r="S30" s="77"/>
      <c r="U30" s="127"/>
      <c r="V30" s="128"/>
      <c r="W30" s="127"/>
    </row>
    <row r="31" spans="1:23" hidden="1" outlineLevel="1" x14ac:dyDescent="0.25">
      <c r="A31" s="125" t="s">
        <v>39</v>
      </c>
      <c r="B31" s="126">
        <v>84.456069343585312</v>
      </c>
      <c r="C31" s="48">
        <v>72.920534723770871</v>
      </c>
      <c r="D31" s="126">
        <v>59.439864209311182</v>
      </c>
      <c r="E31" s="48">
        <v>58.155267126107894</v>
      </c>
      <c r="F31" s="48">
        <v>53.577660351936274</v>
      </c>
      <c r="G31" s="48"/>
      <c r="H31" s="48"/>
      <c r="I31" s="126"/>
      <c r="J31" s="48"/>
      <c r="K31" s="48"/>
      <c r="L31" s="48"/>
      <c r="M31" s="48"/>
      <c r="N31" s="126"/>
      <c r="O31" s="54"/>
      <c r="P31" s="77">
        <f t="shared" si="1"/>
        <v>-0.36561503787287425</v>
      </c>
      <c r="Q31" s="54"/>
      <c r="R31" s="48">
        <f t="shared" si="2"/>
        <v>0.11173292747804416</v>
      </c>
      <c r="S31" s="77"/>
      <c r="U31" s="127"/>
      <c r="V31" s="128"/>
      <c r="W31" s="127"/>
    </row>
    <row r="32" spans="1:23" s="106" customFormat="1" ht="15.75" collapsed="1" x14ac:dyDescent="0.25">
      <c r="A32" s="171" t="s">
        <v>79</v>
      </c>
      <c r="B32" s="172">
        <f>SUM(B33:B35)</f>
        <v>2143.7602960160325</v>
      </c>
      <c r="C32" s="173">
        <f t="shared" ref="C32:F32" si="8">SUM(C33:C35)</f>
        <v>2045.4739705848165</v>
      </c>
      <c r="D32" s="172">
        <f t="shared" si="8"/>
        <v>1884.7860154676578</v>
      </c>
      <c r="E32" s="173">
        <f t="shared" si="8"/>
        <v>1865.7636600721496</v>
      </c>
      <c r="F32" s="173">
        <f t="shared" si="8"/>
        <v>1916.7284193230339</v>
      </c>
      <c r="G32" s="173"/>
      <c r="H32" s="173"/>
      <c r="I32" s="172"/>
      <c r="J32" s="173"/>
      <c r="K32" s="173"/>
      <c r="L32" s="173"/>
      <c r="M32" s="173"/>
      <c r="N32" s="172"/>
      <c r="O32" s="145"/>
      <c r="P32" s="174">
        <f t="shared" si="1"/>
        <v>-0.1059035737880373</v>
      </c>
      <c r="Q32" s="145"/>
      <c r="R32" s="173">
        <f t="shared" si="2"/>
        <v>3.7824920793951833</v>
      </c>
      <c r="S32" s="174">
        <f>R32/U32</f>
        <v>0.42027689771057591</v>
      </c>
      <c r="U32" s="175">
        <v>9</v>
      </c>
      <c r="V32" s="123"/>
      <c r="W32" s="175">
        <v>8</v>
      </c>
    </row>
    <row r="33" spans="1:23" hidden="1" outlineLevel="1" x14ac:dyDescent="0.25">
      <c r="A33" s="125" t="s">
        <v>11</v>
      </c>
      <c r="B33" s="126">
        <v>322.19007959221034</v>
      </c>
      <c r="C33" s="48">
        <v>274.54206315939723</v>
      </c>
      <c r="D33" s="126">
        <v>301.03595406813986</v>
      </c>
      <c r="E33" s="48">
        <v>294.36591651525669</v>
      </c>
      <c r="F33" s="48">
        <v>308.27781304952003</v>
      </c>
      <c r="G33" s="48"/>
      <c r="H33" s="48"/>
      <c r="I33" s="126"/>
      <c r="J33" s="48"/>
      <c r="K33" s="48"/>
      <c r="L33" s="48"/>
      <c r="M33" s="48"/>
      <c r="N33" s="126"/>
      <c r="O33" s="54"/>
      <c r="P33" s="77">
        <f t="shared" si="1"/>
        <v>-4.3180306979962842E-2</v>
      </c>
      <c r="Q33" s="54"/>
      <c r="R33" s="48">
        <f t="shared" si="2"/>
        <v>0.60264372956477674</v>
      </c>
      <c r="S33" s="77"/>
      <c r="U33" s="127"/>
      <c r="V33" s="128"/>
      <c r="W33" s="127"/>
    </row>
    <row r="34" spans="1:23" hidden="1" outlineLevel="1" x14ac:dyDescent="0.25">
      <c r="A34" s="125" t="s">
        <v>31</v>
      </c>
      <c r="B34" s="126">
        <v>888.29387806175885</v>
      </c>
      <c r="C34" s="48">
        <v>872.98713662184775</v>
      </c>
      <c r="D34" s="126">
        <v>705.92088867973359</v>
      </c>
      <c r="E34" s="48">
        <v>744.90053208691381</v>
      </c>
      <c r="F34" s="48">
        <v>741.06459772316782</v>
      </c>
      <c r="G34" s="48"/>
      <c r="H34" s="48"/>
      <c r="I34" s="126"/>
      <c r="J34" s="48"/>
      <c r="K34" s="48"/>
      <c r="L34" s="48"/>
      <c r="M34" s="48"/>
      <c r="N34" s="126"/>
      <c r="O34" s="54"/>
      <c r="P34" s="77">
        <f t="shared" si="1"/>
        <v>-0.16574388721426589</v>
      </c>
      <c r="Q34" s="54"/>
      <c r="R34" s="48">
        <f t="shared" si="2"/>
        <v>1.4859651298100816</v>
      </c>
      <c r="S34" s="77"/>
      <c r="U34" s="127"/>
      <c r="V34" s="128"/>
      <c r="W34" s="127"/>
    </row>
    <row r="35" spans="1:23" hidden="1" outlineLevel="1" x14ac:dyDescent="0.25">
      <c r="A35" s="176" t="s">
        <v>40</v>
      </c>
      <c r="B35" s="177">
        <f>SUM(B36:B39)</f>
        <v>933.27633836206337</v>
      </c>
      <c r="C35" s="178">
        <f t="shared" ref="C35:F35" si="9">SUM(C36:C39)</f>
        <v>897.94477080357126</v>
      </c>
      <c r="D35" s="177">
        <f t="shared" si="9"/>
        <v>877.82917271978442</v>
      </c>
      <c r="E35" s="178">
        <f t="shared" si="9"/>
        <v>826.49721146997922</v>
      </c>
      <c r="F35" s="178">
        <f t="shared" si="9"/>
        <v>867.38600855034611</v>
      </c>
      <c r="G35" s="178"/>
      <c r="H35" s="178"/>
      <c r="I35" s="177"/>
      <c r="J35" s="178"/>
      <c r="K35" s="178"/>
      <c r="L35" s="178"/>
      <c r="M35" s="178"/>
      <c r="N35" s="177"/>
      <c r="O35" s="54"/>
      <c r="P35" s="179">
        <f t="shared" si="1"/>
        <v>-7.0601093270356963E-2</v>
      </c>
      <c r="Q35" s="54"/>
      <c r="R35" s="178">
        <f t="shared" si="2"/>
        <v>1.6938832200203253</v>
      </c>
      <c r="S35" s="179"/>
      <c r="U35" s="180"/>
      <c r="V35" s="128"/>
      <c r="W35" s="180"/>
    </row>
    <row r="36" spans="1:23" hidden="1" outlineLevel="1" x14ac:dyDescent="0.25">
      <c r="A36" s="163" t="s">
        <v>41</v>
      </c>
      <c r="B36" s="126">
        <v>713.96760321026545</v>
      </c>
      <c r="C36" s="48">
        <v>664.63308625081095</v>
      </c>
      <c r="D36" s="126">
        <v>643.7723715185648</v>
      </c>
      <c r="E36" s="48">
        <v>586.32754333423713</v>
      </c>
      <c r="F36" s="48">
        <v>627.81155731936576</v>
      </c>
      <c r="G36" s="48"/>
      <c r="H36" s="48"/>
      <c r="I36" s="126"/>
      <c r="J36" s="48"/>
      <c r="K36" s="48"/>
      <c r="L36" s="48"/>
      <c r="M36" s="48"/>
      <c r="N36" s="126"/>
      <c r="O36" s="54"/>
      <c r="P36" s="77">
        <f t="shared" si="1"/>
        <v>-0.12067220627870211</v>
      </c>
      <c r="Q36" s="54"/>
      <c r="R36" s="48">
        <f t="shared" si="2"/>
        <v>1.2141391006536029</v>
      </c>
      <c r="S36" s="77"/>
      <c r="U36" s="164"/>
      <c r="V36" s="165"/>
      <c r="W36" s="164"/>
    </row>
    <row r="37" spans="1:23" hidden="1" outlineLevel="1" x14ac:dyDescent="0.25">
      <c r="A37" s="163" t="s">
        <v>42</v>
      </c>
      <c r="B37" s="126">
        <v>45.793105543440078</v>
      </c>
      <c r="C37" s="48">
        <v>49.370679257317327</v>
      </c>
      <c r="D37" s="126">
        <v>48.144307363679999</v>
      </c>
      <c r="E37" s="48">
        <v>49.453576552944028</v>
      </c>
      <c r="F37" s="48">
        <v>50.328869826464157</v>
      </c>
      <c r="G37" s="48"/>
      <c r="H37" s="48"/>
      <c r="I37" s="126"/>
      <c r="J37" s="48"/>
      <c r="K37" s="48"/>
      <c r="L37" s="48"/>
      <c r="M37" s="48"/>
      <c r="N37" s="126"/>
      <c r="O37" s="54"/>
      <c r="P37" s="77">
        <f t="shared" si="1"/>
        <v>9.9049064901732431E-2</v>
      </c>
      <c r="Q37" s="54"/>
      <c r="R37" s="48">
        <f t="shared" si="2"/>
        <v>9.9782446379408182E-2</v>
      </c>
      <c r="S37" s="77"/>
      <c r="U37" s="164"/>
      <c r="V37" s="165"/>
      <c r="W37" s="164"/>
    </row>
    <row r="38" spans="1:23" hidden="1" outlineLevel="1" x14ac:dyDescent="0.25">
      <c r="A38" s="163" t="s">
        <v>43</v>
      </c>
      <c r="B38" s="126">
        <v>23.899295638180405</v>
      </c>
      <c r="C38" s="48">
        <v>32.524203919874395</v>
      </c>
      <c r="D38" s="126">
        <v>31.188413817965916</v>
      </c>
      <c r="E38" s="48">
        <v>34.718072629870321</v>
      </c>
      <c r="F38" s="48">
        <v>33.005470079604947</v>
      </c>
      <c r="G38" s="48"/>
      <c r="H38" s="48"/>
      <c r="I38" s="126"/>
      <c r="J38" s="48"/>
      <c r="K38" s="48"/>
      <c r="L38" s="48"/>
      <c r="M38" s="48"/>
      <c r="N38" s="126"/>
      <c r="O38" s="54"/>
      <c r="P38" s="77">
        <f t="shared" si="1"/>
        <v>0.38102271210357097</v>
      </c>
      <c r="Q38" s="54"/>
      <c r="R38" s="48">
        <f t="shared" si="2"/>
        <v>6.7723542709475268E-2</v>
      </c>
      <c r="S38" s="77"/>
      <c r="U38" s="164"/>
      <c r="V38" s="165"/>
      <c r="W38" s="164"/>
    </row>
    <row r="39" spans="1:23" hidden="1" outlineLevel="1" x14ac:dyDescent="0.25">
      <c r="A39" s="163" t="s">
        <v>44</v>
      </c>
      <c r="B39" s="126">
        <v>149.61633397017732</v>
      </c>
      <c r="C39" s="48">
        <v>151.41680137556864</v>
      </c>
      <c r="D39" s="126">
        <v>154.72408001957368</v>
      </c>
      <c r="E39" s="48">
        <v>155.99801895292779</v>
      </c>
      <c r="F39" s="48">
        <v>156.24011132491125</v>
      </c>
      <c r="G39" s="48"/>
      <c r="H39" s="48"/>
      <c r="I39" s="126"/>
      <c r="J39" s="48"/>
      <c r="K39" s="48"/>
      <c r="L39" s="48"/>
      <c r="M39" s="48"/>
      <c r="N39" s="126"/>
      <c r="O39" s="54"/>
      <c r="P39" s="77">
        <f t="shared" si="1"/>
        <v>4.4271752815800404E-2</v>
      </c>
      <c r="Q39" s="54"/>
      <c r="R39" s="48">
        <f t="shared" si="2"/>
        <v>0.31223813027783903</v>
      </c>
      <c r="S39" s="77"/>
      <c r="U39" s="164"/>
      <c r="V39" s="165"/>
      <c r="W39" s="164"/>
    </row>
    <row r="40" spans="1:23" s="106" customFormat="1" ht="15.75" collapsed="1" x14ac:dyDescent="0.25">
      <c r="A40" s="181" t="s">
        <v>80</v>
      </c>
      <c r="B40" s="182">
        <f>SUM(B41:B47)</f>
        <v>6263.9843155676708</v>
      </c>
      <c r="C40" s="183">
        <f t="shared" ref="C40:F40" si="10">SUM(C41:C47)</f>
        <v>6657.0676999370407</v>
      </c>
      <c r="D40" s="182">
        <f t="shared" si="10"/>
        <v>7042.4500858212159</v>
      </c>
      <c r="E40" s="183">
        <f t="shared" si="10"/>
        <v>7338.2512672665198</v>
      </c>
      <c r="F40" s="183">
        <f t="shared" si="10"/>
        <v>7305.0559205944364</v>
      </c>
      <c r="G40" s="183"/>
      <c r="H40" s="183"/>
      <c r="I40" s="182"/>
      <c r="J40" s="183"/>
      <c r="K40" s="183"/>
      <c r="L40" s="183"/>
      <c r="M40" s="183"/>
      <c r="N40" s="182"/>
      <c r="O40" s="145"/>
      <c r="P40" s="184">
        <f t="shared" si="1"/>
        <v>0.16619958680921745</v>
      </c>
      <c r="Q40" s="145"/>
      <c r="R40" s="183">
        <f t="shared" si="2"/>
        <v>14.643307187860955</v>
      </c>
      <c r="S40" s="184"/>
      <c r="U40" s="185"/>
      <c r="V40" s="123"/>
      <c r="W40" s="185"/>
    </row>
    <row r="41" spans="1:23" hidden="1" outlineLevel="1" x14ac:dyDescent="0.25">
      <c r="A41" s="47" t="s">
        <v>46</v>
      </c>
      <c r="B41" s="126">
        <v>-2456.8585563681531</v>
      </c>
      <c r="C41" s="48">
        <v>-2003.5493149114757</v>
      </c>
      <c r="D41" s="126">
        <v>-1724.1289384651002</v>
      </c>
      <c r="E41" s="48">
        <v>-865.34203438069449</v>
      </c>
      <c r="F41" s="48">
        <v>357.2391301650772</v>
      </c>
      <c r="G41" s="48"/>
      <c r="H41" s="48"/>
      <c r="I41" s="126"/>
      <c r="J41" s="48"/>
      <c r="K41" s="48"/>
      <c r="L41" s="48"/>
      <c r="M41" s="48"/>
      <c r="N41" s="126"/>
      <c r="O41" s="54"/>
      <c r="P41" s="77">
        <f t="shared" si="1"/>
        <v>-1.1454048419837264</v>
      </c>
      <c r="Q41" s="54"/>
      <c r="R41" s="48">
        <f t="shared" si="2"/>
        <v>-0.50810290421561732</v>
      </c>
      <c r="S41" s="77"/>
      <c r="U41" s="186"/>
      <c r="V41" s="187"/>
      <c r="W41" s="186"/>
    </row>
    <row r="42" spans="1:23" hidden="1" outlineLevel="1" x14ac:dyDescent="0.25">
      <c r="A42" s="47" t="s">
        <v>47</v>
      </c>
      <c r="B42" s="126">
        <v>-362.74947208512555</v>
      </c>
      <c r="C42" s="48">
        <v>-340.28976430343994</v>
      </c>
      <c r="D42" s="126">
        <v>-312.08806590993186</v>
      </c>
      <c r="E42" s="48">
        <v>-270.35279802471456</v>
      </c>
      <c r="F42" s="48">
        <v>-45.702550275929269</v>
      </c>
      <c r="G42" s="48"/>
      <c r="H42" s="48"/>
      <c r="I42" s="126"/>
      <c r="J42" s="48"/>
      <c r="K42" s="48"/>
      <c r="L42" s="48"/>
      <c r="M42" s="48"/>
      <c r="N42" s="126"/>
      <c r="O42" s="54"/>
      <c r="P42" s="77">
        <f t="shared" si="1"/>
        <v>-0.87401070492749244</v>
      </c>
      <c r="Q42" s="54"/>
      <c r="R42" s="48">
        <f t="shared" si="2"/>
        <v>-0.3160553483006438</v>
      </c>
      <c r="S42" s="77"/>
      <c r="U42" s="186"/>
      <c r="V42" s="187"/>
      <c r="W42" s="186"/>
    </row>
    <row r="43" spans="1:23" hidden="1" outlineLevel="1" x14ac:dyDescent="0.25">
      <c r="A43" s="47" t="s">
        <v>48</v>
      </c>
      <c r="B43" s="126">
        <v>7042.7223206392082</v>
      </c>
      <c r="C43" s="48">
        <v>7037.1633564036683</v>
      </c>
      <c r="D43" s="126">
        <v>6807.5621448838956</v>
      </c>
      <c r="E43" s="48">
        <v>7108.9991045587249</v>
      </c>
      <c r="F43" s="48">
        <v>6802.3676083409073</v>
      </c>
      <c r="G43" s="48"/>
      <c r="H43" s="48"/>
      <c r="I43" s="126"/>
      <c r="J43" s="48"/>
      <c r="K43" s="48"/>
      <c r="L43" s="48"/>
      <c r="M43" s="48"/>
      <c r="N43" s="126"/>
      <c r="O43" s="54"/>
      <c r="P43" s="77">
        <f t="shared" si="1"/>
        <v>-3.4128097254938476E-2</v>
      </c>
      <c r="Q43" s="54"/>
      <c r="R43" s="48">
        <f t="shared" si="2"/>
        <v>13.911366712899632</v>
      </c>
      <c r="S43" s="77"/>
      <c r="U43" s="186"/>
      <c r="V43" s="187"/>
      <c r="W43" s="186"/>
    </row>
    <row r="44" spans="1:23" hidden="1" outlineLevel="1" x14ac:dyDescent="0.25">
      <c r="A44" s="47" t="s">
        <v>49</v>
      </c>
      <c r="B44" s="126">
        <v>2642.1154633615361</v>
      </c>
      <c r="C44" s="48">
        <v>2573.3104105524317</v>
      </c>
      <c r="D44" s="126">
        <v>2785.9762004225358</v>
      </c>
      <c r="E44" s="48">
        <v>2082.5312646944844</v>
      </c>
      <c r="F44" s="48">
        <v>1743.4224194601493</v>
      </c>
      <c r="G44" s="48"/>
      <c r="H44" s="48"/>
      <c r="I44" s="126"/>
      <c r="J44" s="48"/>
      <c r="K44" s="48"/>
      <c r="L44" s="48"/>
      <c r="M44" s="48"/>
      <c r="N44" s="126"/>
      <c r="O44" s="54"/>
      <c r="P44" s="77">
        <f t="shared" si="1"/>
        <v>-0.34014147237834524</v>
      </c>
      <c r="Q44" s="54"/>
      <c r="R44" s="48">
        <f t="shared" si="2"/>
        <v>3.8259536841546335</v>
      </c>
      <c r="S44" s="77"/>
      <c r="U44" s="186"/>
      <c r="V44" s="187"/>
      <c r="W44" s="186"/>
    </row>
    <row r="45" spans="1:23" hidden="1" outlineLevel="1" x14ac:dyDescent="0.25">
      <c r="A45" s="47" t="s">
        <v>50</v>
      </c>
      <c r="B45" s="126">
        <v>171.26958802020499</v>
      </c>
      <c r="C45" s="48">
        <v>205.9145499658203</v>
      </c>
      <c r="D45" s="126">
        <v>245.64632751692392</v>
      </c>
      <c r="E45" s="48">
        <v>197.24471632348047</v>
      </c>
      <c r="F45" s="48">
        <v>219.50320290056101</v>
      </c>
      <c r="G45" s="48"/>
      <c r="H45" s="48"/>
      <c r="I45" s="126"/>
      <c r="J45" s="48"/>
      <c r="K45" s="48"/>
      <c r="L45" s="48"/>
      <c r="M45" s="48"/>
      <c r="N45" s="126"/>
      <c r="O45" s="54"/>
      <c r="P45" s="77">
        <f t="shared" si="1"/>
        <v>0.2816239324092133</v>
      </c>
      <c r="Q45" s="54"/>
      <c r="R45" s="48">
        <f t="shared" si="2"/>
        <v>0.41674791922404147</v>
      </c>
      <c r="S45" s="77"/>
      <c r="U45" s="186"/>
      <c r="V45" s="187"/>
      <c r="W45" s="186"/>
    </row>
    <row r="46" spans="1:23" hidden="1" outlineLevel="1" x14ac:dyDescent="0.25">
      <c r="A46" s="47" t="s">
        <v>51</v>
      </c>
      <c r="B46" s="126">
        <v>53.134971999999138</v>
      </c>
      <c r="C46" s="48">
        <v>50.838462230035219</v>
      </c>
      <c r="D46" s="126">
        <v>48.50241737289312</v>
      </c>
      <c r="E46" s="48">
        <v>47.85101409523773</v>
      </c>
      <c r="F46" s="48">
        <v>47.85101409523773</v>
      </c>
      <c r="G46" s="48"/>
      <c r="H46" s="48"/>
      <c r="I46" s="126"/>
      <c r="J46" s="48"/>
      <c r="K46" s="48"/>
      <c r="L46" s="48"/>
      <c r="M46" s="48"/>
      <c r="N46" s="126"/>
      <c r="O46" s="54"/>
      <c r="P46" s="77">
        <f t="shared" si="1"/>
        <v>-9.9444070559809347E-2</v>
      </c>
      <c r="Q46" s="54"/>
      <c r="R46" s="48">
        <f t="shared" si="2"/>
        <v>9.5702028190475463E-2</v>
      </c>
      <c r="S46" s="77"/>
      <c r="U46" s="186"/>
      <c r="V46" s="187"/>
      <c r="W46" s="186"/>
    </row>
    <row r="47" spans="1:23" hidden="1" outlineLevel="1" x14ac:dyDescent="0.25">
      <c r="A47" s="47" t="s">
        <v>52</v>
      </c>
      <c r="B47" s="126">
        <v>-825.65</v>
      </c>
      <c r="C47" s="48">
        <v>-866.32</v>
      </c>
      <c r="D47" s="126">
        <v>-809.02</v>
      </c>
      <c r="E47" s="48">
        <v>-962.68</v>
      </c>
      <c r="F47" s="48">
        <v>-1819.624904091567</v>
      </c>
      <c r="G47" s="48"/>
      <c r="H47" s="48"/>
      <c r="I47" s="126"/>
      <c r="J47" s="48"/>
      <c r="K47" s="48"/>
      <c r="L47" s="48"/>
      <c r="M47" s="48"/>
      <c r="N47" s="126"/>
      <c r="O47" s="54"/>
      <c r="P47" s="77">
        <f t="shared" si="1"/>
        <v>1.2038695622740472</v>
      </c>
      <c r="Q47" s="54"/>
      <c r="R47" s="48">
        <f t="shared" si="2"/>
        <v>-2.7823049040915673</v>
      </c>
      <c r="S47" s="77"/>
      <c r="U47" s="186"/>
      <c r="V47" s="187"/>
      <c r="W47" s="186"/>
    </row>
    <row r="48" spans="1:23" collapsed="1" x14ac:dyDescent="0.25">
      <c r="B48" s="188"/>
      <c r="D48" s="188"/>
      <c r="I48" s="188"/>
      <c r="N48" s="188"/>
      <c r="P48" s="10"/>
      <c r="S48" s="10"/>
      <c r="U48" s="187"/>
      <c r="V48" s="187"/>
      <c r="W48" s="187"/>
    </row>
    <row r="49" spans="1:29" x14ac:dyDescent="0.25">
      <c r="B49" s="188"/>
      <c r="D49" s="188"/>
      <c r="I49" s="188"/>
      <c r="N49" s="188"/>
      <c r="P49" s="10"/>
      <c r="S49" s="10"/>
      <c r="U49" s="187"/>
      <c r="V49" s="187"/>
      <c r="W49" s="187"/>
    </row>
    <row r="50" spans="1:29" s="106" customFormat="1" ht="15.75" x14ac:dyDescent="0.25">
      <c r="A50" s="189" t="s">
        <v>54</v>
      </c>
      <c r="B50" s="190">
        <f>SUM(B4,B8,B14,B15,B18,B24,B32)</f>
        <v>63667.552617378635</v>
      </c>
      <c r="C50" s="191">
        <f t="shared" ref="C50:N50" si="11">SUM(C4,C8,C14,C15,C18,C24,C32)</f>
        <v>61083.020513426607</v>
      </c>
      <c r="D50" s="190">
        <f t="shared" si="11"/>
        <v>58944.833654383176</v>
      </c>
      <c r="E50" s="191">
        <f t="shared" si="11"/>
        <v>61954.636158517271</v>
      </c>
      <c r="F50" s="191">
        <f t="shared" si="11"/>
        <v>60763.828167788386</v>
      </c>
      <c r="G50" s="191">
        <f t="shared" si="11"/>
        <v>0</v>
      </c>
      <c r="H50" s="191">
        <f t="shared" si="11"/>
        <v>0</v>
      </c>
      <c r="I50" s="190">
        <f t="shared" si="11"/>
        <v>0</v>
      </c>
      <c r="J50" s="191">
        <f t="shared" si="11"/>
        <v>0</v>
      </c>
      <c r="K50" s="191">
        <f t="shared" si="11"/>
        <v>0</v>
      </c>
      <c r="L50" s="191">
        <f t="shared" si="11"/>
        <v>0</v>
      </c>
      <c r="M50" s="191">
        <f t="shared" si="11"/>
        <v>0</v>
      </c>
      <c r="N50" s="190">
        <f t="shared" si="11"/>
        <v>0</v>
      </c>
      <c r="O50" s="192"/>
      <c r="P50" s="193">
        <f>(F50-B50)/B50</f>
        <v>-4.5607602777519844E-2</v>
      </c>
      <c r="Q50" s="192"/>
      <c r="R50" s="191">
        <f>SUM(E50:F50)/1000</f>
        <v>122.71846432630566</v>
      </c>
      <c r="S50" s="193"/>
      <c r="U50" s="191"/>
      <c r="V50" s="192"/>
      <c r="W50" s="191"/>
    </row>
    <row r="51" spans="1:29" s="106" customFormat="1" ht="15.75" x14ac:dyDescent="0.25">
      <c r="A51" s="189" t="s">
        <v>55</v>
      </c>
      <c r="B51" s="190">
        <f>SUM(B4,B8,B14,B15,B18,B24,B32,B40)</f>
        <v>69931.536932946299</v>
      </c>
      <c r="C51" s="191">
        <f t="shared" ref="C51:N51" si="12">SUM(C4,C8,C14,C15,C18,C24,C32,C40)</f>
        <v>67740.088213363648</v>
      </c>
      <c r="D51" s="190">
        <f t="shared" si="12"/>
        <v>65987.283740204395</v>
      </c>
      <c r="E51" s="191">
        <f t="shared" si="12"/>
        <v>69292.887425783789</v>
      </c>
      <c r="F51" s="191">
        <f t="shared" si="12"/>
        <v>68068.884088382823</v>
      </c>
      <c r="G51" s="191">
        <f t="shared" si="12"/>
        <v>0</v>
      </c>
      <c r="H51" s="191">
        <f t="shared" si="12"/>
        <v>0</v>
      </c>
      <c r="I51" s="190">
        <f t="shared" si="12"/>
        <v>0</v>
      </c>
      <c r="J51" s="191">
        <f t="shared" si="12"/>
        <v>0</v>
      </c>
      <c r="K51" s="191">
        <f t="shared" si="12"/>
        <v>0</v>
      </c>
      <c r="L51" s="191">
        <f t="shared" si="12"/>
        <v>0</v>
      </c>
      <c r="M51" s="191">
        <f t="shared" si="12"/>
        <v>0</v>
      </c>
      <c r="N51" s="190">
        <f t="shared" si="12"/>
        <v>0</v>
      </c>
      <c r="O51" s="192"/>
      <c r="P51" s="193">
        <f>(F51-B51)/B51</f>
        <v>-2.6635376916561641E-2</v>
      </c>
      <c r="Q51" s="192"/>
      <c r="R51" s="191">
        <f>SUM(E51:F51)/1000</f>
        <v>137.36177151416661</v>
      </c>
      <c r="S51" s="193">
        <f>R51/U51</f>
        <v>0.46563312377683597</v>
      </c>
      <c r="U51" s="191">
        <v>295</v>
      </c>
      <c r="V51" s="192"/>
      <c r="W51" s="191">
        <v>200</v>
      </c>
    </row>
    <row r="53" spans="1:29" x14ac:dyDescent="0.25">
      <c r="A53" s="194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Q53" s="195"/>
      <c r="R53" s="195"/>
    </row>
    <row r="54" spans="1:29" x14ac:dyDescent="0.25">
      <c r="A54" s="194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Q54" s="195"/>
      <c r="R54" s="195"/>
    </row>
    <row r="55" spans="1:29" ht="18" x14ac:dyDescent="0.35">
      <c r="AB55" s="50" t="s">
        <v>82</v>
      </c>
      <c r="AC55" s="114"/>
    </row>
    <row r="56" spans="1:29" x14ac:dyDescent="0.25">
      <c r="Y56" s="205" t="s">
        <v>83</v>
      </c>
      <c r="AB56" s="50">
        <f>R51</f>
        <v>137.36177151416661</v>
      </c>
      <c r="AC56" s="114"/>
    </row>
    <row r="57" spans="1:29" ht="30" x14ac:dyDescent="0.25">
      <c r="A57" s="196" t="s">
        <v>68</v>
      </c>
      <c r="B57" s="197" t="s">
        <v>84</v>
      </c>
      <c r="C57" s="196" t="s">
        <v>85</v>
      </c>
      <c r="D57" s="197" t="s">
        <v>86</v>
      </c>
      <c r="E57" s="196" t="s">
        <v>87</v>
      </c>
      <c r="F57" s="196"/>
      <c r="G57" s="194"/>
      <c r="H57" s="198"/>
      <c r="I57" s="196"/>
      <c r="J57" s="196"/>
      <c r="K57" s="196"/>
      <c r="L57" s="194"/>
      <c r="M57" s="194"/>
      <c r="Y57" s="205" t="s">
        <v>88</v>
      </c>
      <c r="AB57" s="50">
        <f>U51-R51</f>
        <v>157.63822848583339</v>
      </c>
    </row>
    <row r="58" spans="1:29" x14ac:dyDescent="0.25">
      <c r="A58" s="44" t="str">
        <f>Y8</f>
        <v>Other</v>
      </c>
      <c r="B58" s="199">
        <f>AB8+AC8+AD8+AE8+AF8</f>
        <v>3.7824920793951833</v>
      </c>
      <c r="C58" s="200">
        <f>AG8</f>
        <v>9</v>
      </c>
      <c r="D58" s="206">
        <f t="shared" ref="D58:D64" si="13">B58/C58</f>
        <v>0.42027689771057591</v>
      </c>
      <c r="E58" s="201">
        <f t="shared" ref="E58:E64" si="14">C58-B58</f>
        <v>5.2175079206048167</v>
      </c>
      <c r="F58" s="10"/>
      <c r="G58" s="202"/>
      <c r="H58" s="50"/>
      <c r="I58" s="199"/>
      <c r="J58" s="201"/>
      <c r="K58" s="201"/>
      <c r="L58" s="203"/>
      <c r="M58" s="202"/>
      <c r="AB58" s="50"/>
    </row>
    <row r="59" spans="1:29" x14ac:dyDescent="0.25">
      <c r="A59" s="44" t="str">
        <f t="shared" ref="A59:A64" si="15">Y2</f>
        <v>Electricity</v>
      </c>
      <c r="B59" s="199">
        <f t="shared" ref="B59:B64" si="16">AB2+AC2+AD2+AE2+AF2</f>
        <v>19.735641484958336</v>
      </c>
      <c r="C59" s="200">
        <f t="shared" ref="C59:C64" si="17">AG2</f>
        <v>40</v>
      </c>
      <c r="D59" s="206">
        <f t="shared" si="13"/>
        <v>0.49339103712395838</v>
      </c>
      <c r="E59" s="201">
        <f t="shared" si="14"/>
        <v>20.264358515041664</v>
      </c>
      <c r="F59" s="10"/>
      <c r="G59" s="202"/>
      <c r="H59" s="50"/>
      <c r="I59" s="199"/>
      <c r="J59" s="201"/>
      <c r="K59" s="201"/>
      <c r="L59" s="203"/>
      <c r="M59" s="202"/>
    </row>
    <row r="60" spans="1:29" x14ac:dyDescent="0.25">
      <c r="A60" s="44" t="str">
        <f t="shared" si="15"/>
        <v>Transport</v>
      </c>
      <c r="B60" s="199">
        <f t="shared" si="16"/>
        <v>22.611643919846742</v>
      </c>
      <c r="C60" s="200">
        <f t="shared" si="17"/>
        <v>54</v>
      </c>
      <c r="D60" s="206">
        <f t="shared" si="13"/>
        <v>0.41873414666382858</v>
      </c>
      <c r="E60" s="201">
        <f t="shared" si="14"/>
        <v>31.388356080153258</v>
      </c>
      <c r="F60" s="10"/>
      <c r="G60" s="202"/>
      <c r="H60" s="50"/>
      <c r="I60" s="199"/>
      <c r="J60" s="201"/>
      <c r="K60" s="201"/>
      <c r="L60" s="203"/>
      <c r="M60" s="202"/>
    </row>
    <row r="61" spans="1:29" x14ac:dyDescent="0.25">
      <c r="A61" s="44" t="str">
        <f t="shared" si="15"/>
        <v>Buildings (Residential)</v>
      </c>
      <c r="B61" s="199">
        <f t="shared" si="16"/>
        <v>13.097083433172234</v>
      </c>
      <c r="C61" s="200">
        <f t="shared" si="17"/>
        <v>29</v>
      </c>
      <c r="D61" s="206">
        <f t="shared" si="13"/>
        <v>0.45162356666111153</v>
      </c>
      <c r="E61" s="201">
        <f t="shared" si="14"/>
        <v>15.902916566827766</v>
      </c>
      <c r="F61" s="10"/>
      <c r="G61" s="202"/>
      <c r="H61" s="50"/>
      <c r="I61" s="199"/>
      <c r="J61" s="201"/>
      <c r="K61" s="201"/>
      <c r="L61" s="203"/>
      <c r="M61" s="202"/>
    </row>
    <row r="62" spans="1:29" x14ac:dyDescent="0.25">
      <c r="A62" s="44" t="str">
        <f t="shared" si="15"/>
        <v>Buildings (Commercial and Public)</v>
      </c>
      <c r="B62" s="199">
        <f t="shared" si="16"/>
        <v>2.8617314297463174</v>
      </c>
      <c r="C62" s="200">
        <f t="shared" si="17"/>
        <v>7</v>
      </c>
      <c r="D62" s="206">
        <f t="shared" si="13"/>
        <v>0.40881877567804537</v>
      </c>
      <c r="E62" s="201">
        <f t="shared" si="14"/>
        <v>4.1382685702536826</v>
      </c>
      <c r="F62" s="10"/>
      <c r="G62" s="202"/>
      <c r="H62" s="50"/>
      <c r="I62" s="199"/>
      <c r="J62" s="201"/>
      <c r="K62" s="201"/>
      <c r="L62" s="203"/>
      <c r="M62" s="202"/>
      <c r="AC62" s="25"/>
    </row>
    <row r="63" spans="1:29" x14ac:dyDescent="0.25">
      <c r="A63" s="44" t="str">
        <f t="shared" si="15"/>
        <v>Industry</v>
      </c>
      <c r="B63" s="199">
        <f t="shared" si="16"/>
        <v>13.666919853242828</v>
      </c>
      <c r="C63" s="200">
        <f t="shared" si="17"/>
        <v>30</v>
      </c>
      <c r="D63" s="206">
        <f t="shared" si="13"/>
        <v>0.45556399510809426</v>
      </c>
      <c r="E63" s="201">
        <f t="shared" si="14"/>
        <v>16.333080146757172</v>
      </c>
      <c r="F63" s="10"/>
      <c r="G63" s="202"/>
      <c r="H63" s="50"/>
      <c r="I63" s="199"/>
      <c r="J63" s="201"/>
      <c r="K63" s="201"/>
      <c r="L63" s="203"/>
      <c r="M63" s="202"/>
    </row>
    <row r="64" spans="1:29" x14ac:dyDescent="0.25">
      <c r="A64" s="44" t="str">
        <f t="shared" si="15"/>
        <v>Agriculture</v>
      </c>
      <c r="B64" s="199">
        <f t="shared" si="16"/>
        <v>46.962952125944014</v>
      </c>
      <c r="C64" s="200">
        <f t="shared" si="17"/>
        <v>106</v>
      </c>
      <c r="D64" s="206">
        <f t="shared" si="13"/>
        <v>0.44304671816928315</v>
      </c>
      <c r="E64" s="201">
        <f t="shared" si="14"/>
        <v>59.037047874055986</v>
      </c>
      <c r="F64" s="10"/>
      <c r="G64" s="202"/>
      <c r="H64" s="50"/>
      <c r="I64" s="199"/>
      <c r="J64" s="201"/>
      <c r="K64" s="201"/>
      <c r="L64" s="203"/>
      <c r="M64" s="202"/>
    </row>
    <row r="65" spans="1:13" x14ac:dyDescent="0.25">
      <c r="D65" s="207"/>
      <c r="H65" s="50"/>
    </row>
    <row r="66" spans="1:13" x14ac:dyDescent="0.25">
      <c r="C66" s="50"/>
      <c r="D66" s="207"/>
      <c r="F66" s="114"/>
      <c r="G66" s="204"/>
      <c r="H66" s="50"/>
      <c r="L66" s="203"/>
      <c r="M66" s="204"/>
    </row>
    <row r="67" spans="1:13" x14ac:dyDescent="0.25">
      <c r="A67" s="44" t="s">
        <v>89</v>
      </c>
      <c r="B67" s="50">
        <f>AB11+AC11</f>
        <v>137.36177151416661</v>
      </c>
      <c r="C67" s="50">
        <v>295</v>
      </c>
      <c r="D67" s="206">
        <f>B67/C67</f>
        <v>0.46563312377683597</v>
      </c>
      <c r="E67" s="201">
        <f>C67-B67</f>
        <v>157.63822848583339</v>
      </c>
      <c r="F67" s="10"/>
      <c r="G67" s="202"/>
      <c r="H67" s="50"/>
      <c r="I67" s="199"/>
      <c r="J67" s="201"/>
      <c r="K67" s="201"/>
      <c r="L67" s="203"/>
      <c r="M67" s="202"/>
    </row>
  </sheetData>
  <mergeCells count="2">
    <mergeCell ref="E2:I2"/>
    <mergeCell ref="J2: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NEW Summary 1990-2022 GHG</vt:lpstr>
      <vt:lpstr>NEW Summary 1990-2022 CO2</vt:lpstr>
      <vt:lpstr>NEW Summary 1990-2022 CH4</vt:lpstr>
      <vt:lpstr>NEW Summary 1990-2022 N2O</vt:lpstr>
      <vt:lpstr>NON-ETS &amp; ETS</vt:lpstr>
      <vt:lpstr>CAP Sectors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Marie Ryan</dc:creator>
  <cp:lastModifiedBy>Paul Duffy</cp:lastModifiedBy>
  <dcterms:created xsi:type="dcterms:W3CDTF">2023-07-07T08:36:37Z</dcterms:created>
  <dcterms:modified xsi:type="dcterms:W3CDTF">2023-07-12T11:44:07Z</dcterms:modified>
</cp:coreProperties>
</file>